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008"/>
  <workbookPr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/Users/maximkudryavtsev/Downloads/"/>
    </mc:Choice>
  </mc:AlternateContent>
  <xr:revisionPtr revIDLastSave="0" documentId="13_ncr:1_{5572150A-BBBC-734C-84F4-A9FAF21233D4}" xr6:coauthVersionLast="47" xr6:coauthVersionMax="47" xr10:uidLastSave="{00000000-0000-0000-0000-000000000000}"/>
  <bookViews>
    <workbookView xWindow="0" yWindow="500" windowWidth="51200" windowHeight="26620" xr2:uid="{7C223B85-2D1B-2445-B627-9803639FF291}"/>
  </bookViews>
  <sheets>
    <sheet name="Бланк заказа" sheetId="26" r:id="rId1"/>
    <sheet name="Настройки" sheetId="27" r:id="rId2"/>
  </sheets>
  <calcPr calcId="191029" refMode="R1C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21" i="26" l="1"/>
  <c r="E21" i="26"/>
  <c r="F93" i="26"/>
  <c r="F94" i="26"/>
  <c r="F95" i="26"/>
  <c r="F96" i="26"/>
  <c r="F98" i="26"/>
  <c r="F99" i="26"/>
  <c r="F100" i="26"/>
  <c r="F101" i="26"/>
  <c r="F102" i="26"/>
  <c r="F92" i="26"/>
  <c r="F89" i="26"/>
  <c r="F76" i="26"/>
  <c r="F77" i="26"/>
  <c r="F78" i="26"/>
  <c r="F79" i="26"/>
  <c r="F80" i="26"/>
  <c r="F81" i="26"/>
  <c r="F82" i="26"/>
  <c r="F83" i="26"/>
  <c r="F84" i="26"/>
  <c r="F85" i="26"/>
  <c r="F86" i="26"/>
  <c r="F87" i="26"/>
  <c r="F88" i="26"/>
  <c r="F75" i="26"/>
  <c r="F47" i="26"/>
  <c r="F48" i="26"/>
  <c r="F49" i="26"/>
  <c r="F50" i="26"/>
  <c r="F51" i="26"/>
  <c r="E58" i="26"/>
  <c r="F58" i="26" s="1"/>
  <c r="E59" i="26"/>
  <c r="F59" i="26" s="1"/>
  <c r="E60" i="26"/>
  <c r="F60" i="26" s="1"/>
  <c r="E61" i="26"/>
  <c r="F61" i="26" s="1"/>
  <c r="E57" i="26"/>
  <c r="F57" i="26" s="1"/>
  <c r="E53" i="26"/>
  <c r="F53" i="26" s="1"/>
  <c r="E54" i="26"/>
  <c r="F54" i="26" s="1"/>
  <c r="E55" i="26"/>
  <c r="F55" i="26" s="1"/>
  <c r="E56" i="26"/>
  <c r="F56" i="26" s="1"/>
  <c r="E52" i="26"/>
  <c r="F52" i="26" s="1"/>
  <c r="E41" i="26"/>
  <c r="E46" i="26"/>
  <c r="F46" i="26" s="1"/>
  <c r="E23" i="26" l="1"/>
  <c r="F23" i="26" s="1"/>
  <c r="E24" i="26"/>
  <c r="F24" i="26" s="1"/>
  <c r="E25" i="26"/>
  <c r="F25" i="26" s="1"/>
  <c r="E26" i="26"/>
  <c r="F26" i="26" s="1"/>
  <c r="E28" i="26"/>
  <c r="F28" i="26" s="1"/>
  <c r="E29" i="26"/>
  <c r="F29" i="26" s="1"/>
  <c r="E30" i="26"/>
  <c r="F30" i="26" s="1"/>
  <c r="E31" i="26"/>
  <c r="F31" i="26" s="1"/>
  <c r="E32" i="26"/>
  <c r="F32" i="26" s="1"/>
  <c r="E33" i="26"/>
  <c r="F33" i="26" s="1"/>
  <c r="E35" i="26"/>
  <c r="F35" i="26" s="1"/>
  <c r="E36" i="26"/>
  <c r="F36" i="26" s="1"/>
  <c r="E37" i="26"/>
  <c r="F37" i="26" s="1"/>
  <c r="E38" i="26"/>
  <c r="F38" i="26" s="1"/>
  <c r="E39" i="26"/>
  <c r="F39" i="26" s="1"/>
  <c r="F41" i="26"/>
  <c r="E42" i="26"/>
  <c r="F42" i="26" s="1"/>
  <c r="E43" i="26"/>
  <c r="F43" i="26" s="1"/>
  <c r="E44" i="26"/>
  <c r="F44" i="26" s="1"/>
  <c r="E45" i="26"/>
  <c r="F45" i="26" s="1"/>
  <c r="E22" i="26"/>
  <c r="F22" i="26" s="1"/>
  <c r="E8" i="26"/>
  <c r="F8" i="26" s="1"/>
  <c r="F16" i="26"/>
  <c r="E18" i="26"/>
  <c r="F18" i="26" s="1"/>
  <c r="E17" i="26"/>
  <c r="F17" i="26" s="1"/>
  <c r="F9" i="26"/>
  <c r="F12" i="26"/>
  <c r="F13" i="26"/>
  <c r="F14" i="26"/>
  <c r="F15" i="26"/>
  <c r="F11" i="26"/>
  <c r="H13" i="26" l="1"/>
  <c r="J13" i="26" s="1"/>
  <c r="H12" i="26"/>
  <c r="J12" i="26" s="1"/>
  <c r="H14" i="26"/>
  <c r="J14" i="26" s="1"/>
  <c r="H11" i="26"/>
  <c r="J11" i="26" s="1"/>
  <c r="H17" i="26"/>
  <c r="J17" i="26" s="1"/>
  <c r="H15" i="26"/>
  <c r="J15" i="26" s="1"/>
  <c r="H9" i="26"/>
  <c r="J9" i="26" s="1"/>
  <c r="H61" i="26" l="1"/>
  <c r="J61" i="26" s="1"/>
  <c r="H60" i="26"/>
  <c r="J60" i="26" s="1"/>
  <c r="H59" i="26"/>
  <c r="J59" i="26" s="1"/>
  <c r="H58" i="26"/>
  <c r="J58" i="26" s="1"/>
  <c r="H57" i="26"/>
  <c r="J57" i="26" s="1"/>
  <c r="H56" i="26"/>
  <c r="J56" i="26" s="1"/>
  <c r="H55" i="26"/>
  <c r="J55" i="26" s="1"/>
  <c r="H54" i="26"/>
  <c r="J54" i="26" s="1"/>
  <c r="H53" i="26"/>
  <c r="J53" i="26" s="1"/>
  <c r="H52" i="26"/>
  <c r="J52" i="26" s="1"/>
  <c r="H51" i="26"/>
  <c r="J51" i="26" s="1"/>
  <c r="H50" i="26"/>
  <c r="J50" i="26" s="1"/>
  <c r="H49" i="26"/>
  <c r="J49" i="26" s="1"/>
  <c r="H48" i="26"/>
  <c r="J48" i="26" s="1"/>
  <c r="H47" i="26"/>
  <c r="J47" i="26" s="1"/>
  <c r="H102" i="26"/>
  <c r="J102" i="26" s="1"/>
  <c r="H101" i="26"/>
  <c r="J101" i="26" s="1"/>
  <c r="H100" i="26"/>
  <c r="J100" i="26" s="1"/>
  <c r="H99" i="26"/>
  <c r="J99" i="26" s="1"/>
  <c r="H98" i="26"/>
  <c r="J98" i="26" s="1"/>
  <c r="H96" i="26"/>
  <c r="J96" i="26" s="1"/>
  <c r="H95" i="26"/>
  <c r="J95" i="26" s="1"/>
  <c r="H94" i="26"/>
  <c r="J94" i="26" s="1"/>
  <c r="H93" i="26"/>
  <c r="J93" i="26" s="1"/>
  <c r="H92" i="26"/>
  <c r="J92" i="26" s="1"/>
  <c r="H89" i="26"/>
  <c r="J89" i="26" s="1"/>
  <c r="H88" i="26"/>
  <c r="J88" i="26" s="1"/>
  <c r="H87" i="26"/>
  <c r="J87" i="26" s="1"/>
  <c r="H86" i="26"/>
  <c r="J86" i="26" s="1"/>
  <c r="H85" i="26"/>
  <c r="J85" i="26" s="1"/>
  <c r="H84" i="26"/>
  <c r="J84" i="26" s="1"/>
  <c r="H83" i="26"/>
  <c r="J83" i="26" s="1"/>
  <c r="H82" i="26"/>
  <c r="J82" i="26" s="1"/>
  <c r="H81" i="26"/>
  <c r="J81" i="26" s="1"/>
  <c r="H80" i="26"/>
  <c r="J80" i="26" s="1"/>
  <c r="H79" i="26"/>
  <c r="J79" i="26" s="1"/>
  <c r="H78" i="26"/>
  <c r="J78" i="26" s="1"/>
  <c r="H77" i="26"/>
  <c r="J77" i="26" s="1"/>
  <c r="H76" i="26"/>
  <c r="J76" i="26" s="1"/>
  <c r="H75" i="26"/>
  <c r="J75" i="26" s="1"/>
  <c r="H72" i="26"/>
  <c r="J72" i="26" s="1"/>
  <c r="H71" i="26"/>
  <c r="J71" i="26" s="1"/>
  <c r="H70" i="26"/>
  <c r="J70" i="26" s="1"/>
  <c r="H69" i="26"/>
  <c r="J69" i="26" s="1"/>
  <c r="H68" i="26"/>
  <c r="J68" i="26" s="1"/>
  <c r="H67" i="26"/>
  <c r="J67" i="26" s="1"/>
  <c r="H66" i="26"/>
  <c r="J66" i="26" s="1"/>
  <c r="H65" i="26"/>
  <c r="J65" i="26" s="1"/>
  <c r="H64" i="26"/>
  <c r="J64" i="26" s="1"/>
  <c r="H63" i="26"/>
  <c r="J63" i="26" s="1"/>
  <c r="H46" i="26"/>
  <c r="J46" i="26" s="1"/>
  <c r="H45" i="26"/>
  <c r="J45" i="26" s="1"/>
  <c r="H44" i="26"/>
  <c r="J44" i="26" s="1"/>
  <c r="H43" i="26"/>
  <c r="J43" i="26" s="1"/>
  <c r="H42" i="26"/>
  <c r="J42" i="26" s="1"/>
  <c r="H41" i="26"/>
  <c r="J41" i="26" s="1"/>
  <c r="H39" i="26"/>
  <c r="J39" i="26" s="1"/>
  <c r="H38" i="26"/>
  <c r="J38" i="26" s="1"/>
  <c r="H37" i="26"/>
  <c r="J37" i="26" s="1"/>
  <c r="H36" i="26"/>
  <c r="J36" i="26" s="1"/>
  <c r="H35" i="26"/>
  <c r="J35" i="26" s="1"/>
  <c r="H33" i="26"/>
  <c r="J33" i="26" s="1"/>
  <c r="H32" i="26"/>
  <c r="J32" i="26" s="1"/>
  <c r="H31" i="26"/>
  <c r="J31" i="26" s="1"/>
  <c r="H30" i="26"/>
  <c r="J30" i="26" s="1"/>
  <c r="H29" i="26"/>
  <c r="J29" i="26" s="1"/>
  <c r="H28" i="26"/>
  <c r="J28" i="26" s="1"/>
  <c r="H26" i="26"/>
  <c r="J26" i="26" s="1"/>
  <c r="H25" i="26"/>
  <c r="J25" i="26" s="1"/>
  <c r="H24" i="26"/>
  <c r="J24" i="26" s="1"/>
  <c r="H23" i="26"/>
  <c r="J23" i="26" s="1"/>
  <c r="H22" i="26"/>
  <c r="J22" i="26" s="1"/>
  <c r="H21" i="26"/>
  <c r="J21" i="26" s="1"/>
  <c r="H18" i="26"/>
  <c r="J18" i="26" s="1"/>
  <c r="H16" i="26"/>
  <c r="J16" i="26" s="1"/>
  <c r="H8" i="26" l="1"/>
  <c r="J8" i="26" l="1"/>
  <c r="G11" i="26" l="1"/>
  <c r="G12" i="26"/>
  <c r="G14" i="26"/>
  <c r="G13" i="26"/>
  <c r="G15" i="26"/>
  <c r="G9" i="26"/>
  <c r="G16" i="26"/>
  <c r="G21" i="26"/>
  <c r="L5" i="26"/>
  <c r="G58" i="26" s="1"/>
  <c r="L58" i="26" s="1"/>
  <c r="G17" i="26" l="1"/>
  <c r="G47" i="26"/>
  <c r="G18" i="26"/>
  <c r="G59" i="26"/>
  <c r="L59" i="26" s="1"/>
  <c r="G55" i="26"/>
  <c r="G52" i="26"/>
  <c r="L52" i="26" s="1"/>
  <c r="G57" i="26"/>
  <c r="G53" i="26"/>
  <c r="G49" i="26"/>
  <c r="G61" i="26"/>
  <c r="L61" i="26" s="1"/>
  <c r="L4" i="26"/>
  <c r="G46" i="26" s="1"/>
  <c r="G48" i="26"/>
  <c r="G50" i="26"/>
  <c r="L50" i="26" s="1"/>
  <c r="G51" i="26"/>
  <c r="G54" i="26"/>
  <c r="L54" i="26" s="1"/>
  <c r="G56" i="26"/>
  <c r="L56" i="26" s="1"/>
  <c r="K58" i="26"/>
  <c r="G60" i="26"/>
  <c r="L60" i="26" s="1"/>
  <c r="G69" i="26" l="1"/>
  <c r="L69" i="26" s="1"/>
  <c r="K55" i="26"/>
  <c r="L55" i="26"/>
  <c r="K48" i="26"/>
  <c r="L48" i="26"/>
  <c r="K49" i="26"/>
  <c r="L49" i="26"/>
  <c r="K57" i="26"/>
  <c r="L57" i="26"/>
  <c r="K47" i="26"/>
  <c r="L47" i="26"/>
  <c r="K51" i="26"/>
  <c r="L51" i="26"/>
  <c r="K53" i="26"/>
  <c r="L53" i="26"/>
  <c r="K59" i="26"/>
  <c r="K50" i="26"/>
  <c r="K61" i="26"/>
  <c r="G66" i="26"/>
  <c r="L66" i="26" s="1"/>
  <c r="G29" i="26"/>
  <c r="L29" i="26" s="1"/>
  <c r="G79" i="26"/>
  <c r="L79" i="26" s="1"/>
  <c r="G25" i="26"/>
  <c r="L25" i="26" s="1"/>
  <c r="G70" i="26"/>
  <c r="L70" i="26" s="1"/>
  <c r="G43" i="26"/>
  <c r="L43" i="26" s="1"/>
  <c r="G68" i="26"/>
  <c r="L68" i="26" s="1"/>
  <c r="G67" i="26"/>
  <c r="L67" i="26" s="1"/>
  <c r="G89" i="26"/>
  <c r="L89" i="26" s="1"/>
  <c r="G84" i="26"/>
  <c r="L84" i="26" s="1"/>
  <c r="G99" i="26"/>
  <c r="L99" i="26" s="1"/>
  <c r="G102" i="26"/>
  <c r="L102" i="26" s="1"/>
  <c r="G37" i="26"/>
  <c r="L37" i="26" s="1"/>
  <c r="G81" i="26"/>
  <c r="L81" i="26" s="1"/>
  <c r="G28" i="26"/>
  <c r="G86" i="26"/>
  <c r="L86" i="26" s="1"/>
  <c r="G87" i="26"/>
  <c r="L87" i="26" s="1"/>
  <c r="G35" i="26"/>
  <c r="L35" i="26" s="1"/>
  <c r="G96" i="26"/>
  <c r="L96" i="26" s="1"/>
  <c r="G88" i="26"/>
  <c r="L88" i="26" s="1"/>
  <c r="G44" i="26"/>
  <c r="L44" i="26" s="1"/>
  <c r="G65" i="26"/>
  <c r="L65" i="26" s="1"/>
  <c r="G85" i="26"/>
  <c r="L85" i="26" s="1"/>
  <c r="G80" i="26"/>
  <c r="L80" i="26" s="1"/>
  <c r="G82" i="26"/>
  <c r="L82" i="26" s="1"/>
  <c r="G42" i="26"/>
  <c r="L42" i="26" s="1"/>
  <c r="G101" i="26"/>
  <c r="L101" i="26" s="1"/>
  <c r="G45" i="26"/>
  <c r="L45" i="26" s="1"/>
  <c r="G22" i="26"/>
  <c r="L22" i="26" s="1"/>
  <c r="G94" i="26"/>
  <c r="L94" i="26" s="1"/>
  <c r="G76" i="26"/>
  <c r="L76" i="26" s="1"/>
  <c r="G8" i="26"/>
  <c r="L8" i="26" s="1"/>
  <c r="G41" i="26"/>
  <c r="L41" i="26" s="1"/>
  <c r="G77" i="26"/>
  <c r="L77" i="26" s="1"/>
  <c r="G36" i="26"/>
  <c r="L36" i="26" s="1"/>
  <c r="G33" i="26"/>
  <c r="L33" i="26" s="1"/>
  <c r="G38" i="26"/>
  <c r="L38" i="26" s="1"/>
  <c r="G100" i="26"/>
  <c r="L100" i="26" s="1"/>
  <c r="G95" i="26"/>
  <c r="L95" i="26" s="1"/>
  <c r="G98" i="26"/>
  <c r="L98" i="26" s="1"/>
  <c r="L21" i="26"/>
  <c r="G72" i="26"/>
  <c r="G32" i="26"/>
  <c r="L32" i="26" s="1"/>
  <c r="G26" i="26"/>
  <c r="L26" i="26" s="1"/>
  <c r="K52" i="26"/>
  <c r="G92" i="26"/>
  <c r="L92" i="26" s="1"/>
  <c r="G83" i="26"/>
  <c r="L83" i="26" s="1"/>
  <c r="G23" i="26"/>
  <c r="L23" i="26" s="1"/>
  <c r="G31" i="26"/>
  <c r="L31" i="26" s="1"/>
  <c r="L18" i="26"/>
  <c r="L46" i="26"/>
  <c r="G24" i="26"/>
  <c r="L24" i="26" s="1"/>
  <c r="G71" i="26"/>
  <c r="L71" i="26" s="1"/>
  <c r="G93" i="26"/>
  <c r="L93" i="26" s="1"/>
  <c r="G78" i="26"/>
  <c r="L78" i="26" s="1"/>
  <c r="G30" i="26"/>
  <c r="L30" i="26" s="1"/>
  <c r="G63" i="26"/>
  <c r="L63" i="26" s="1"/>
  <c r="G64" i="26"/>
  <c r="L64" i="26" s="1"/>
  <c r="G75" i="26"/>
  <c r="L75" i="26" s="1"/>
  <c r="G39" i="26"/>
  <c r="L39" i="26" s="1"/>
  <c r="L16" i="26"/>
  <c r="K54" i="26"/>
  <c r="K56" i="26"/>
  <c r="K60" i="26"/>
  <c r="K69" i="26" l="1"/>
  <c r="L14" i="26"/>
  <c r="K14" i="26"/>
  <c r="L12" i="26"/>
  <c r="K12" i="26"/>
  <c r="L13" i="26"/>
  <c r="K13" i="26"/>
  <c r="L11" i="26"/>
  <c r="K11" i="26"/>
  <c r="L15" i="26"/>
  <c r="K15" i="26"/>
  <c r="L9" i="26"/>
  <c r="K9" i="26"/>
  <c r="L17" i="26"/>
  <c r="K17" i="26"/>
  <c r="K72" i="26"/>
  <c r="L72" i="26"/>
  <c r="K28" i="26"/>
  <c r="L28" i="26"/>
  <c r="K8" i="26"/>
  <c r="K38" i="26"/>
  <c r="K82" i="26"/>
  <c r="K99" i="26"/>
  <c r="K98" i="26"/>
  <c r="K36" i="26"/>
  <c r="K94" i="26"/>
  <c r="K80" i="26"/>
  <c r="K35" i="26"/>
  <c r="K79" i="26"/>
  <c r="K33" i="26"/>
  <c r="K25" i="26"/>
  <c r="K71" i="26"/>
  <c r="K24" i="26"/>
  <c r="K77" i="26"/>
  <c r="K22" i="26"/>
  <c r="K85" i="26"/>
  <c r="K87" i="26"/>
  <c r="K84" i="26"/>
  <c r="K29" i="26"/>
  <c r="K92" i="26"/>
  <c r="K75" i="26"/>
  <c r="K64" i="26"/>
  <c r="K46" i="26"/>
  <c r="K26" i="26"/>
  <c r="K95" i="26"/>
  <c r="K41" i="26"/>
  <c r="K45" i="26"/>
  <c r="K65" i="26"/>
  <c r="K86" i="26"/>
  <c r="K89" i="26"/>
  <c r="K66" i="26"/>
  <c r="K70" i="26"/>
  <c r="K18" i="26"/>
  <c r="K101" i="26"/>
  <c r="K44" i="26"/>
  <c r="K67" i="26"/>
  <c r="K93" i="26"/>
  <c r="K83" i="26"/>
  <c r="K63" i="26"/>
  <c r="K30" i="26"/>
  <c r="K31" i="26"/>
  <c r="K76" i="26"/>
  <c r="K42" i="26"/>
  <c r="K88" i="26"/>
  <c r="K81" i="26"/>
  <c r="K68" i="26"/>
  <c r="K39" i="26"/>
  <c r="K102" i="26"/>
  <c r="K21" i="26"/>
  <c r="K16" i="26"/>
  <c r="K78" i="26"/>
  <c r="K23" i="26"/>
  <c r="K32" i="26"/>
  <c r="K100" i="26"/>
  <c r="K96" i="26"/>
  <c r="K37" i="26"/>
  <c r="K43" i="26"/>
  <c r="L103" i="26" l="1"/>
  <c r="K103" i="26"/>
</calcChain>
</file>

<file path=xl/sharedStrings.xml><?xml version="1.0" encoding="utf-8"?>
<sst xmlns="http://schemas.openxmlformats.org/spreadsheetml/2006/main" count="204" uniqueCount="199">
  <si>
    <t>Продукт</t>
  </si>
  <si>
    <t>Оптовая цена, руб</t>
  </si>
  <si>
    <t>Итого:</t>
  </si>
  <si>
    <t xml:space="preserve">                ' с белой верхней частью</t>
  </si>
  <si>
    <t xml:space="preserve">                ' с красной верхней частью</t>
  </si>
  <si>
    <t>Валики и подставки для маникюра:</t>
  </si>
  <si>
    <t>Фирменный валик для маникюра MAX. Цвет: красный. ДхШхВ 30х10х6см</t>
  </si>
  <si>
    <t>Фирменный валик для маникюра MAX. Цвет: чёрный. ДхШхВ 30х10х6см</t>
  </si>
  <si>
    <t>Фирменный валик для маникюра MAX. Цвет: белый. ДхШхВ 30х10х6см</t>
  </si>
  <si>
    <t>Фирменный валик для маникюра MAX. Цвет: серый. ДхШхВ 30х10х6см</t>
  </si>
  <si>
    <t>Фирменный валик для маникюра MAX Long (удлинённый). Цвет: красный. ДхШхВ 45х13х6см</t>
  </si>
  <si>
    <t>Фирменный валик для маникюра MAX Long (удлинённый). Цвет: чёрный. ДхШхВ 45х13х6см</t>
  </si>
  <si>
    <t>Фирменный валик для маникюра MAX Long (удлинённый). Цвет: белый. ДхШхВ 45х13х6см</t>
  </si>
  <si>
    <t>Фирменный валик для маникюра MAX Long (удлинённый). Цвет: серый. ДхШхВ 45х13х6см</t>
  </si>
  <si>
    <t>Фирменная подставка для маникюра MAX (с ножками). Цвет: красный. ДхШхВ 42х22,5х18,5см</t>
  </si>
  <si>
    <t>Фирменная подставка для маникюра MAX (с ножками). Цвет: чёрный. ДхШхВ 42х22,5х18,5см</t>
  </si>
  <si>
    <t>Фирменная подставка для маникюра MAX (с ножками). Цвет: белый. ДхШхВ 42х22,5х18,5см</t>
  </si>
  <si>
    <t>Фирменная подставка для маникюра MAX (с ножками). Цвет: серый. ДхШхВ 42х22,5х18,5см</t>
  </si>
  <si>
    <t>Подставки для педикюра:</t>
  </si>
  <si>
    <t>Комплект доп.фильтров для MAX Air Shield Х (2шт)</t>
  </si>
  <si>
    <t>Комплект доп.фильтров для MAX Air Shield S, M (2шт)</t>
  </si>
  <si>
    <t>Комплект доп.фильтров для MAX Air Shield S, M (8шт + 2 в подарок)</t>
  </si>
  <si>
    <t>Комплект доп.фильтров для MAX Air Shield Х (8шт + 2 в подарок)</t>
  </si>
  <si>
    <t>Доп. фильтр-мешочек для настольного MAX Ultimate</t>
  </si>
  <si>
    <t>Доп. фильтр-мешочек для настольного MAX Storm</t>
  </si>
  <si>
    <t>Доп. фильтр-мешочек для педикюрного MAX Storm</t>
  </si>
  <si>
    <t>Доп. фильтр-мешочек для педикюрного MAX Ultimate</t>
  </si>
  <si>
    <t xml:space="preserve">                ' с чёрной верхней частью</t>
  </si>
  <si>
    <t xml:space="preserve">                ' с жёлтой верхней частью</t>
  </si>
  <si>
    <t>Фирменный валик для маникюра MAX. Цвет: жёлтый. ДхШхВ 30х10х6см</t>
  </si>
  <si>
    <t>Фирменный валик для маникюра MAX Long (удлинённый). Цвет: жёлтый. ДхШхВ 45х13х6см</t>
  </si>
  <si>
    <t>Фирменная подставка для маникюра MAX (с ножками). Цвет: жёлтый. ДхШхВ 42х22,5х18,5см</t>
  </si>
  <si>
    <t xml:space="preserve">                ' Цвет подушки: белый</t>
  </si>
  <si>
    <t xml:space="preserve">                ' Цвет подушки: чёрный</t>
  </si>
  <si>
    <t xml:space="preserve">                ' Цвет подушки: серый</t>
  </si>
  <si>
    <t xml:space="preserve">                ' Цвет подушки: красный</t>
  </si>
  <si>
    <t xml:space="preserve">                ' Цвет подушки: жёлтый</t>
  </si>
  <si>
    <t>Подставка для педикюра MAX с плоской подушкой</t>
  </si>
  <si>
    <t>Классическая подставка для педикюра MAX. Подушка с боковыми валиками</t>
  </si>
  <si>
    <t xml:space="preserve">                ' с серой верхней частью</t>
  </si>
  <si>
    <t>MU7WW</t>
  </si>
  <si>
    <t>MU7WB</t>
  </si>
  <si>
    <t>MU7WG</t>
  </si>
  <si>
    <t>MU7WR</t>
  </si>
  <si>
    <t>MU7WY</t>
  </si>
  <si>
    <t>MU7BW</t>
  </si>
  <si>
    <t>MU7BB</t>
  </si>
  <si>
    <t>MU7BG</t>
  </si>
  <si>
    <t>MU7BR</t>
  </si>
  <si>
    <t>MU7BY</t>
  </si>
  <si>
    <t>MU7RR</t>
  </si>
  <si>
    <t>MU7RW</t>
  </si>
  <si>
    <t>MU7RB</t>
  </si>
  <si>
    <t>MU7RY</t>
  </si>
  <si>
    <t>MU7YB</t>
  </si>
  <si>
    <t>MU7Y0</t>
  </si>
  <si>
    <t>MU7R0</t>
  </si>
  <si>
    <t>MU7B0</t>
  </si>
  <si>
    <t>MU7W0</t>
  </si>
  <si>
    <t>MU7YW</t>
  </si>
  <si>
    <t>MU7YR</t>
  </si>
  <si>
    <t>MU7YY</t>
  </si>
  <si>
    <t>Артикул</t>
  </si>
  <si>
    <t xml:space="preserve">                ' БЕЗ подушки для рук клиента (белый MUVII)</t>
  </si>
  <si>
    <t xml:space="preserve">                ' с белой подушкой для рук клиента (белый MUVII)</t>
  </si>
  <si>
    <t xml:space="preserve">                ' с чёрной подушкой для рук клиента (белый MUVII)</t>
  </si>
  <si>
    <t xml:space="preserve">                ' с серой подушкой для рук клиента (белый MUVII)</t>
  </si>
  <si>
    <t xml:space="preserve">                ' с красной подушкой для рук клиента (белый MUVII)</t>
  </si>
  <si>
    <t xml:space="preserve">                ' с жёлтой подушкой для рук клиента (белый MUVII)</t>
  </si>
  <si>
    <t xml:space="preserve">                ' БЕЗ подушки для рук клиента (чёрный MUVII)</t>
  </si>
  <si>
    <t xml:space="preserve">                ' с белой подушкой для рук клиента (чёрный MUVII)</t>
  </si>
  <si>
    <t xml:space="preserve">                ' с чёрной подушкой для рук клиента (чёрный MUVII)</t>
  </si>
  <si>
    <t xml:space="preserve">                ' с серой подушкой для рук клиента (чёрный MUVII)</t>
  </si>
  <si>
    <t xml:space="preserve">                ' с красной подушкой для рук клиента (чёрный MUVII)</t>
  </si>
  <si>
    <t xml:space="preserve">                ' с жёлтой подушкой для рук клиента (чёрный MUVII)</t>
  </si>
  <si>
    <t xml:space="preserve">                ' БЕЗ подушки для рук клиента (красный MUVII)</t>
  </si>
  <si>
    <t xml:space="preserve">                ' с белой подушкой для рук клиента (красный MUVII)</t>
  </si>
  <si>
    <t xml:space="preserve">                ' с чёрной подушкой для рук клиента (красный MUVII)</t>
  </si>
  <si>
    <t xml:space="preserve">                ' с красной подушкой для рук клиента (красный MUVII)</t>
  </si>
  <si>
    <t xml:space="preserve">                ' с жёлтой подушкой для рук клиента (красный MUVII)</t>
  </si>
  <si>
    <t xml:space="preserve">                ' БЕЗ подушки для рук клиента (жёлтый MUVII)</t>
  </si>
  <si>
    <t xml:space="preserve">                ' с белой подушкой для рук клиента (жёлтый MUVII)</t>
  </si>
  <si>
    <t xml:space="preserve">                ' с чёрной подушкой для рук клиента (жёлтый MUVII)</t>
  </si>
  <si>
    <t xml:space="preserve">                ' с красной подушкой для рук клиента (жёлтый MUVII)</t>
  </si>
  <si>
    <t xml:space="preserve">                ' с жёлтой подушкой для рук клиента (жёлтый MUVII)</t>
  </si>
  <si>
    <t>MU3PW</t>
  </si>
  <si>
    <t>Супер мощный педикюрный пылесос MAX Ultimate III (65Вт max)</t>
  </si>
  <si>
    <t>MASS20</t>
  </si>
  <si>
    <t>MASS2F</t>
  </si>
  <si>
    <t>MASM20</t>
  </si>
  <si>
    <t>MASM2F</t>
  </si>
  <si>
    <t>MASX20</t>
  </si>
  <si>
    <t>MASX2F</t>
  </si>
  <si>
    <t>AFMU1</t>
  </si>
  <si>
    <t>AFMS1</t>
  </si>
  <si>
    <t>AFMI1</t>
  </si>
  <si>
    <t>Доп. фильтр-мешочек для встраиваемого MAX всех моделей</t>
  </si>
  <si>
    <t>AFMUP1</t>
  </si>
  <si>
    <t>AFMSP1</t>
  </si>
  <si>
    <t>AFMU5</t>
  </si>
  <si>
    <t>AFMS5</t>
  </si>
  <si>
    <t>AFMI5</t>
  </si>
  <si>
    <t>AFMUP5</t>
  </si>
  <si>
    <t>AFMSP5</t>
  </si>
  <si>
    <t>APSW</t>
  </si>
  <si>
    <t>APSB</t>
  </si>
  <si>
    <t>APSG</t>
  </si>
  <si>
    <t>APSR</t>
  </si>
  <si>
    <t>APSY</t>
  </si>
  <si>
    <t>APLW</t>
  </si>
  <si>
    <t>APLB</t>
  </si>
  <si>
    <t>APLG</t>
  </si>
  <si>
    <t>APLR</t>
  </si>
  <si>
    <t>APLY</t>
  </si>
  <si>
    <t>APWLW</t>
  </si>
  <si>
    <t>APWLB</t>
  </si>
  <si>
    <t>APWLG</t>
  </si>
  <si>
    <t>APWLR</t>
  </si>
  <si>
    <t>APWLY</t>
  </si>
  <si>
    <t>PSCW</t>
  </si>
  <si>
    <t>PSCB</t>
  </si>
  <si>
    <t>PSCG</t>
  </si>
  <si>
    <t>PSCR</t>
  </si>
  <si>
    <t>PSCY</t>
  </si>
  <si>
    <t>PSFW</t>
  </si>
  <si>
    <t>PSFB</t>
  </si>
  <si>
    <t>PSFG</t>
  </si>
  <si>
    <t>PSFR</t>
  </si>
  <si>
    <t>PSFY</t>
  </si>
  <si>
    <t>FMASS10</t>
  </si>
  <si>
    <t>FMASX10</t>
  </si>
  <si>
    <t>FMASS2</t>
  </si>
  <si>
    <t>FMASX2</t>
  </si>
  <si>
    <t>Рециркулятор воздуха ультрафиолетовый бактерицидный MAX Air Shield S 2 настенный. (Помещение до 65 куб.м)</t>
  </si>
  <si>
    <t>Рециркулятор воздуха ультрафиолетовый бактерицидный MAX Air Shield S 2. Комплект с подставкой. (Помещение до 65 куб.м)</t>
  </si>
  <si>
    <t>Рециркулятор воздуха ультрафиолетовый бактерицидный MAX Air Shield M 2 настенный. (Помещение до 130 куб.м)</t>
  </si>
  <si>
    <t>Рециркулятор воздуха ультрафиолетовый бактерицидный MAX Air Shield M 2. Комплект с подставкой. (Помещение до 130 куб.м)</t>
  </si>
  <si>
    <t>Рециркулятор воздуха ультрафиолетовый бактерицидный MAX Air Shield X 2 настенный. (Помещение до 320 куб.м)</t>
  </si>
  <si>
    <t>Рециркулятор воздуха ультрафиолетовый бактерицидный MAX Air Shield X 2. Комплект с подставкой. (Помещение до 320 куб.м)</t>
  </si>
  <si>
    <t>Очистители-рециркуляторы для УФ бактерицидной очистки воздуха (РУ № РЗН 2022/16310)</t>
  </si>
  <si>
    <t xml:space="preserve">Супер мощный настольный пылесос MAX Ultimate VII Белый (76Вт max) </t>
  </si>
  <si>
    <t xml:space="preserve">Супер мощный настольный пылесос MAX Ultimate VII Чёрный (76Вт max) </t>
  </si>
  <si>
    <t xml:space="preserve">Супер мощный настольный пылесос MAX Ultimate VII Красный (76Вт max) </t>
  </si>
  <si>
    <t xml:space="preserve">Супер мощный настольный пылесос MAX Ultimate VII Жёлтый (76Вт max) </t>
  </si>
  <si>
    <t>MI1W0</t>
  </si>
  <si>
    <t>Ваша прибыль, руб</t>
  </si>
  <si>
    <t>Расчёт прибыли не учитывает затраты на транспортировку продукции и является ориентировочным</t>
  </si>
  <si>
    <t>Заполните поле "заказ", сохраните файл и пришлите его нам обратным письмом или на почту i@max4u.ru. Вам проще позвонить? Бесплатно по РФ 8 (800) 555-17-69. 
Viber/whatsapp/другие страны 7 (900) 519-68-51</t>
  </si>
  <si>
    <t>Заказ, шт</t>
  </si>
  <si>
    <t>К оплате:</t>
  </si>
  <si>
    <t>APSMI</t>
  </si>
  <si>
    <t>AFBMI</t>
  </si>
  <si>
    <t xml:space="preserve">Комплект из 5ти доп. фильтр-мешочков для настольного MAX Ultimate </t>
  </si>
  <si>
    <t>AFMU30</t>
  </si>
  <si>
    <t>AFMS30</t>
  </si>
  <si>
    <t>AFMI30</t>
  </si>
  <si>
    <t>AFMUP30</t>
  </si>
  <si>
    <t>AFMSP30</t>
  </si>
  <si>
    <t xml:space="preserve">Комплект из 5ти доп. фильтр-мешочков для встраиваемого MAX всех моделей </t>
  </si>
  <si>
    <t xml:space="preserve">Комплект из 5ти доп. фильтр-мешочков для настольного MAX Storm </t>
  </si>
  <si>
    <t xml:space="preserve">Комплект из 5ти доп. фильтр-мешочков для педикюрного MAX Ultimate </t>
  </si>
  <si>
    <t xml:space="preserve">Комплект из 5ти доп. фильтр-мешочков для педикюрного MAX Storm </t>
  </si>
  <si>
    <t xml:space="preserve">"Золотой запас" Комплект из 30ти доп. фильтр-мешочков для настольного MAX Ultimate </t>
  </si>
  <si>
    <t xml:space="preserve">"Золотой запас" Комплект из 30ти доп. фильтр-мешочков для настольного MAX Storm </t>
  </si>
  <si>
    <t>"Золотой запас" Комплект из 30ти доп. фильтр-мешочков для встраиваемого MAX всех моделей</t>
  </si>
  <si>
    <t xml:space="preserve">"Золотой запас" Комплект из 30ти доп. фильтр-мешочков для педикюрного MAX Ultimate </t>
  </si>
  <si>
    <t>"Золотой запас" Комплект из 30ти доп. фильтр-мешочков для педикюрного MAX Storm</t>
  </si>
  <si>
    <t xml:space="preserve">Размер скидки автоматически считается от суммы заказа. Размер скидки при данном заказе составит:  </t>
  </si>
  <si>
    <t>Со скидкой до 99 999 р</t>
  </si>
  <si>
    <t>К оплате до 99 000 р:</t>
  </si>
  <si>
    <t>От, руб</t>
  </si>
  <si>
    <t>До, руб</t>
  </si>
  <si>
    <t>Базовая скидка, %</t>
  </si>
  <si>
    <t>Ультрамощная встраиваемая вытяжка МАКС ИМПЕРАТОР. Цвет белый (120Вт max)</t>
  </si>
  <si>
    <t>РРЦ, руб</t>
  </si>
  <si>
    <t>Пылесосы и вытяжки для маникюра и педикюра с фильтр-мешочком:</t>
  </si>
  <si>
    <t>Аксессуары:</t>
  </si>
  <si>
    <t>Стойка на колёсиках для МАКС ИМПЕРАТОР (для использования в качестве педикюрного)</t>
  </si>
  <si>
    <t>Пылесосы и вытяжки для маникюра и педикюра без мешка для сбора пыли</t>
  </si>
  <si>
    <t>MUXW0</t>
  </si>
  <si>
    <t>MUXIW</t>
  </si>
  <si>
    <t>Сменный фильтровальный блок для МАКС ИМПЕРАТОР</t>
  </si>
  <si>
    <t>Сменный фильтр для MAX Ultimate X</t>
  </si>
  <si>
    <t>AFBMX</t>
  </si>
  <si>
    <t>MUXIB</t>
  </si>
  <si>
    <t>MUXIG</t>
  </si>
  <si>
    <t>MUXIR</t>
  </si>
  <si>
    <t>MUXIY</t>
  </si>
  <si>
    <t xml:space="preserve">Профессиональный маникюрный пылесос с фильтром MAX Ultimate X Белый (76Вт max) </t>
  </si>
  <si>
    <t>Профессиональная встраиваемая вытяжка с фильтром MAX Ultimate X (76Вт max)</t>
  </si>
  <si>
    <t>РРЦ МП, руб</t>
  </si>
  <si>
    <t>РРЦ акция, руб</t>
  </si>
  <si>
    <t>Цены действительны с 01.04.2025</t>
  </si>
  <si>
    <t>РРЦ - рекомендованная розничная цена</t>
  </si>
  <si>
    <t>РРЦ МП - рекомендованная розничная цена для торговли на маркетплейсах</t>
  </si>
  <si>
    <t>РРЦ акция- рекомендованная розничная цена для торговли по акции "дешевле чем на вайлбдеррис"</t>
  </si>
  <si>
    <t>Оптовые скидки считаются от колонки "РРЦ Акция"</t>
  </si>
  <si>
    <t>Скидка на фильтры и фильтр-мешочки, %</t>
  </si>
  <si>
    <t xml:space="preserve">Размер скидки на фильтры и фильтр-мешочки составит: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</si>
</sst>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-* #,##0.00_р_._-;\-* #,##0.00_р_._-;_-* &quot;-&quot;??_р_._-;_-@_-"/>
  </numFmts>
  <fonts count="25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4"/>
      <color theme="1"/>
      <name val="Arial"/>
      <family val="2"/>
      <charset val="204"/>
    </font>
    <font>
      <sz val="13"/>
      <color theme="1"/>
      <name val="Arial"/>
      <family val="2"/>
      <charset val="204"/>
    </font>
    <font>
      <b/>
      <sz val="11"/>
      <name val="Arial"/>
      <family val="2"/>
    </font>
    <font>
      <sz val="11"/>
      <color theme="1"/>
      <name val="Arial"/>
      <family val="2"/>
    </font>
    <font>
      <b/>
      <sz val="14"/>
      <name val="Verdana"/>
      <family val="2"/>
    </font>
    <font>
      <b/>
      <i/>
      <sz val="14"/>
      <color theme="1"/>
      <name val="Verdana"/>
      <family val="2"/>
    </font>
    <font>
      <b/>
      <sz val="22"/>
      <color theme="0"/>
      <name val="Verdana"/>
      <family val="2"/>
    </font>
    <font>
      <b/>
      <sz val="14"/>
      <color theme="0"/>
      <name val="Verdana"/>
      <family val="2"/>
    </font>
    <font>
      <b/>
      <sz val="14"/>
      <color theme="1"/>
      <name val="Verdana"/>
      <family val="2"/>
    </font>
    <font>
      <sz val="14"/>
      <name val="Verdana"/>
      <family val="2"/>
    </font>
    <font>
      <sz val="16"/>
      <color theme="1"/>
      <name val="Verdana"/>
      <family val="2"/>
    </font>
    <font>
      <i/>
      <sz val="14"/>
      <name val="Verdana"/>
      <family val="2"/>
    </font>
    <font>
      <b/>
      <i/>
      <sz val="20"/>
      <color theme="1"/>
      <name val="Verdana"/>
      <family val="2"/>
    </font>
    <font>
      <sz val="13"/>
      <color theme="1"/>
      <name val="Verdana"/>
      <family val="2"/>
    </font>
    <font>
      <i/>
      <sz val="13"/>
      <color theme="1"/>
      <name val="Verdana"/>
      <family val="2"/>
    </font>
    <font>
      <sz val="14"/>
      <color theme="1"/>
      <name val="Verdana"/>
      <family val="2"/>
    </font>
    <font>
      <sz val="20"/>
      <color theme="0"/>
      <name val="Verdana"/>
      <family val="2"/>
    </font>
    <font>
      <sz val="14"/>
      <color theme="0"/>
      <name val="Verdana"/>
      <family val="2"/>
    </font>
    <font>
      <b/>
      <sz val="16"/>
      <color theme="0"/>
      <name val="Verdana"/>
      <family val="2"/>
    </font>
    <font>
      <b/>
      <sz val="24"/>
      <color theme="0"/>
      <name val="Verdana"/>
      <family val="2"/>
    </font>
    <font>
      <i/>
      <sz val="14"/>
      <color theme="0"/>
      <name val="Verdana"/>
      <family val="2"/>
    </font>
    <font>
      <sz val="22"/>
      <color theme="0"/>
      <name val="Verdana"/>
      <family val="2"/>
    </font>
    <font>
      <b/>
      <sz val="22"/>
      <color rgb="FFDE4B64"/>
      <name val="Verdana"/>
      <family val="2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1C1F1F"/>
        <bgColor indexed="64"/>
      </patternFill>
    </fill>
    <fill>
      <patternFill patternType="solid">
        <fgColor rgb="FFFFD200"/>
        <bgColor indexed="64"/>
      </patternFill>
    </fill>
    <fill>
      <patternFill patternType="solid">
        <fgColor rgb="FF060606"/>
        <bgColor indexed="64"/>
      </patternFill>
    </fill>
    <fill>
      <patternFill patternType="solid">
        <fgColor rgb="FFDE4C64"/>
        <bgColor indexed="64"/>
      </patternFill>
    </fill>
    <fill>
      <patternFill patternType="solid">
        <fgColor rgb="FF565656"/>
        <bgColor indexed="64"/>
      </patternFill>
    </fill>
  </fills>
  <borders count="71">
    <border>
      <left/>
      <right/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rgb="FFFFFF00"/>
      </left>
      <right/>
      <top style="medium">
        <color indexed="64"/>
      </top>
      <bottom style="medium">
        <color indexed="64"/>
      </bottom>
      <diagonal/>
    </border>
    <border>
      <left style="thin">
        <color rgb="FFFFFF00"/>
      </left>
      <right style="thin">
        <color rgb="FFFFFF00"/>
      </right>
      <top style="medium">
        <color indexed="64"/>
      </top>
      <bottom style="medium">
        <color indexed="64"/>
      </bottom>
      <diagonal/>
    </border>
    <border>
      <left style="thin">
        <color rgb="FFFFFF00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theme="1"/>
      </top>
      <bottom style="thin">
        <color indexed="64"/>
      </bottom>
      <diagonal/>
    </border>
    <border>
      <left style="thin">
        <color indexed="64"/>
      </left>
      <right style="medium">
        <color theme="1"/>
      </right>
      <top style="medium">
        <color theme="1"/>
      </top>
      <bottom style="thin">
        <color indexed="64"/>
      </bottom>
      <diagonal/>
    </border>
    <border>
      <left style="thin">
        <color indexed="64"/>
      </left>
      <right style="medium">
        <color theme="1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theme="1"/>
      </bottom>
      <diagonal/>
    </border>
    <border>
      <left style="thin">
        <color indexed="64"/>
      </left>
      <right style="medium">
        <color theme="1"/>
      </right>
      <top style="thin">
        <color indexed="64"/>
      </top>
      <bottom style="medium">
        <color theme="1"/>
      </bottom>
      <diagonal/>
    </border>
    <border>
      <left style="medium">
        <color theme="1"/>
      </left>
      <right style="thin">
        <color indexed="64"/>
      </right>
      <top style="medium">
        <color theme="1"/>
      </top>
      <bottom/>
      <diagonal/>
    </border>
    <border>
      <left style="thin">
        <color indexed="64"/>
      </left>
      <right/>
      <top style="medium">
        <color theme="1"/>
      </top>
      <bottom style="thin">
        <color indexed="64"/>
      </bottom>
      <diagonal/>
    </border>
    <border>
      <left style="medium">
        <color theme="1"/>
      </left>
      <right style="thin">
        <color indexed="64"/>
      </right>
      <top/>
      <bottom/>
      <diagonal/>
    </border>
    <border>
      <left style="medium">
        <color theme="1"/>
      </left>
      <right style="thin">
        <color indexed="64"/>
      </right>
      <top/>
      <bottom style="medium">
        <color theme="1"/>
      </bottom>
      <diagonal/>
    </border>
    <border>
      <left style="thin">
        <color indexed="64"/>
      </left>
      <right/>
      <top style="thin">
        <color indexed="64"/>
      </top>
      <bottom style="medium">
        <color theme="1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theme="1"/>
      </left>
      <right style="thin">
        <color indexed="64"/>
      </right>
      <top style="medium">
        <color theme="1"/>
      </top>
      <bottom style="thin">
        <color indexed="64"/>
      </bottom>
      <diagonal/>
    </border>
    <border>
      <left style="medium">
        <color theme="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theme="1"/>
      </left>
      <right style="thin">
        <color indexed="64"/>
      </right>
      <top style="thin">
        <color indexed="64"/>
      </top>
      <bottom style="medium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medium">
        <color theme="1"/>
      </top>
      <bottom style="thin">
        <color theme="1"/>
      </bottom>
      <diagonal/>
    </border>
    <border>
      <left style="thin">
        <color theme="1"/>
      </left>
      <right style="medium">
        <color theme="1"/>
      </right>
      <top style="medium">
        <color theme="1"/>
      </top>
      <bottom style="thin">
        <color theme="1"/>
      </bottom>
      <diagonal/>
    </border>
    <border>
      <left style="thin">
        <color theme="1"/>
      </left>
      <right style="medium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medium">
        <color theme="1"/>
      </bottom>
      <diagonal/>
    </border>
    <border>
      <left style="thin">
        <color theme="1"/>
      </left>
      <right style="medium">
        <color theme="1"/>
      </right>
      <top style="thin">
        <color theme="1"/>
      </top>
      <bottom style="medium">
        <color theme="1"/>
      </bottom>
      <diagonal/>
    </border>
    <border>
      <left style="medium">
        <color theme="1"/>
      </left>
      <right style="thin">
        <color theme="1"/>
      </right>
      <top style="medium">
        <color theme="1"/>
      </top>
      <bottom/>
      <diagonal/>
    </border>
    <border>
      <left style="medium">
        <color theme="1"/>
      </left>
      <right style="thin">
        <color theme="1"/>
      </right>
      <top/>
      <bottom/>
      <diagonal/>
    </border>
    <border>
      <left style="medium">
        <color theme="1"/>
      </left>
      <right style="thin">
        <color theme="1"/>
      </right>
      <top/>
      <bottom style="medium">
        <color theme="1"/>
      </bottom>
      <diagonal/>
    </border>
  </borders>
  <cellStyleXfs count="3">
    <xf numFmtId="0" fontId="0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234">
    <xf numFmtId="0" fontId="0" fillId="0" borderId="0" xfId="0"/>
    <xf numFmtId="0" fontId="0" fillId="0" borderId="0" xfId="0" applyAlignment="1">
      <alignment horizontal="center" vertical="center"/>
    </xf>
    <xf numFmtId="9" fontId="0" fillId="0" borderId="0" xfId="0" applyNumberFormat="1" applyAlignment="1">
      <alignment horizontal="center" vertical="center"/>
    </xf>
    <xf numFmtId="0" fontId="3" fillId="0" borderId="0" xfId="0" applyFont="1" applyProtection="1">
      <protection hidden="1"/>
    </xf>
    <xf numFmtId="0" fontId="3" fillId="2" borderId="9" xfId="0" applyFont="1" applyFill="1" applyBorder="1" applyAlignment="1" applyProtection="1">
      <alignment horizontal="center"/>
      <protection hidden="1"/>
    </xf>
    <xf numFmtId="0" fontId="3" fillId="2" borderId="14" xfId="0" applyFont="1" applyFill="1" applyBorder="1" applyProtection="1">
      <protection hidden="1"/>
    </xf>
    <xf numFmtId="0" fontId="4" fillId="6" borderId="2" xfId="0" applyFont="1" applyFill="1" applyBorder="1" applyAlignment="1">
      <alignment horizontal="center" vertical="center"/>
    </xf>
    <xf numFmtId="0" fontId="4" fillId="6" borderId="2" xfId="0" applyFont="1" applyFill="1" applyBorder="1" applyAlignment="1">
      <alignment horizontal="center" vertical="center" wrapText="1"/>
    </xf>
    <xf numFmtId="3" fontId="5" fillId="0" borderId="2" xfId="0" applyNumberFormat="1" applyFont="1" applyBorder="1" applyAlignment="1">
      <alignment horizontal="center" vertical="center"/>
    </xf>
    <xf numFmtId="9" fontId="5" fillId="0" borderId="2" xfId="2" applyFont="1" applyBorder="1" applyAlignment="1">
      <alignment horizontal="center" vertical="center"/>
    </xf>
    <xf numFmtId="0" fontId="6" fillId="0" borderId="0" xfId="0" applyFont="1" applyAlignment="1" applyProtection="1">
      <alignment horizontal="right" vertical="center"/>
      <protection hidden="1"/>
    </xf>
    <xf numFmtId="9" fontId="6" fillId="0" borderId="19" xfId="2" applyFont="1" applyBorder="1" applyAlignment="1" applyProtection="1">
      <alignment horizontal="center" vertical="center"/>
      <protection hidden="1"/>
    </xf>
    <xf numFmtId="0" fontId="9" fillId="5" borderId="9" xfId="0" applyFont="1" applyFill="1" applyBorder="1" applyAlignment="1" applyProtection="1">
      <alignment horizontal="center" vertical="center"/>
      <protection hidden="1"/>
    </xf>
    <xf numFmtId="0" fontId="9" fillId="7" borderId="34" xfId="0" applyFont="1" applyFill="1" applyBorder="1" applyAlignment="1" applyProtection="1">
      <alignment horizontal="center" vertical="center"/>
      <protection hidden="1"/>
    </xf>
    <xf numFmtId="0" fontId="9" fillId="7" borderId="35" xfId="0" applyFont="1" applyFill="1" applyBorder="1" applyAlignment="1" applyProtection="1">
      <alignment horizontal="center" vertical="center" wrapText="1"/>
      <protection hidden="1"/>
    </xf>
    <xf numFmtId="0" fontId="9" fillId="7" borderId="36" xfId="0" applyFont="1" applyFill="1" applyBorder="1" applyAlignment="1" applyProtection="1">
      <alignment horizontal="center" vertical="center" wrapText="1"/>
      <protection hidden="1"/>
    </xf>
    <xf numFmtId="0" fontId="9" fillId="7" borderId="33" xfId="0" applyFont="1" applyFill="1" applyBorder="1" applyAlignment="1" applyProtection="1">
      <alignment horizontal="center" vertical="center"/>
      <protection hidden="1"/>
    </xf>
    <xf numFmtId="0" fontId="9" fillId="7" borderId="16" xfId="0" applyFont="1" applyFill="1" applyBorder="1" applyAlignment="1" applyProtection="1">
      <alignment horizontal="center" vertical="center" wrapText="1"/>
      <protection hidden="1"/>
    </xf>
    <xf numFmtId="0" fontId="9" fillId="7" borderId="34" xfId="0" applyFont="1" applyFill="1" applyBorder="1" applyAlignment="1" applyProtection="1">
      <alignment horizontal="center" vertical="center" wrapText="1"/>
      <protection hidden="1"/>
    </xf>
    <xf numFmtId="0" fontId="6" fillId="2" borderId="10" xfId="0" applyFont="1" applyFill="1" applyBorder="1" applyAlignment="1" applyProtection="1">
      <alignment horizontal="left" vertical="center"/>
      <protection hidden="1"/>
    </xf>
    <xf numFmtId="2" fontId="11" fillId="0" borderId="10" xfId="0" applyNumberFormat="1" applyFont="1" applyBorder="1" applyAlignment="1" applyProtection="1">
      <alignment horizontal="center" vertical="center" wrapText="1"/>
      <protection hidden="1"/>
    </xf>
    <xf numFmtId="2" fontId="6" fillId="0" borderId="10" xfId="0" applyNumberFormat="1" applyFont="1" applyBorder="1" applyAlignment="1" applyProtection="1">
      <alignment horizontal="center" vertical="center" wrapText="1"/>
      <protection hidden="1"/>
    </xf>
    <xf numFmtId="2" fontId="12" fillId="3" borderId="10" xfId="0" applyNumberFormat="1" applyFont="1" applyFill="1" applyBorder="1" applyAlignment="1" applyProtection="1">
      <alignment horizontal="center" vertical="center"/>
      <protection locked="0"/>
    </xf>
    <xf numFmtId="2" fontId="12" fillId="2" borderId="10" xfId="0" applyNumberFormat="1" applyFont="1" applyFill="1" applyBorder="1" applyAlignment="1" applyProtection="1">
      <alignment horizontal="center" vertical="center"/>
      <protection hidden="1"/>
    </xf>
    <xf numFmtId="2" fontId="12" fillId="2" borderId="33" xfId="0" applyNumberFormat="1" applyFont="1" applyFill="1" applyBorder="1" applyAlignment="1" applyProtection="1">
      <alignment horizontal="center" vertical="center"/>
      <protection hidden="1"/>
    </xf>
    <xf numFmtId="2" fontId="13" fillId="0" borderId="11" xfId="0" applyNumberFormat="1" applyFont="1" applyBorder="1" applyAlignment="1" applyProtection="1">
      <alignment horizontal="center" vertical="center" wrapText="1"/>
      <protection hidden="1"/>
    </xf>
    <xf numFmtId="0" fontId="12" fillId="3" borderId="8" xfId="0" applyFont="1" applyFill="1" applyBorder="1" applyAlignment="1" applyProtection="1">
      <alignment horizontal="center" vertical="center"/>
      <protection locked="0"/>
    </xf>
    <xf numFmtId="0" fontId="11" fillId="0" borderId="2" xfId="0" applyFont="1" applyBorder="1" applyAlignment="1" applyProtection="1">
      <alignment vertical="center"/>
      <protection hidden="1"/>
    </xf>
    <xf numFmtId="2" fontId="11" fillId="0" borderId="2" xfId="0" applyNumberFormat="1" applyFont="1" applyBorder="1" applyAlignment="1" applyProtection="1">
      <alignment horizontal="center" vertical="center" wrapText="1"/>
      <protection hidden="1"/>
    </xf>
    <xf numFmtId="2" fontId="6" fillId="0" borderId="2" xfId="0" applyNumberFormat="1" applyFont="1" applyBorder="1" applyAlignment="1" applyProtection="1">
      <alignment horizontal="center" vertical="center" wrapText="1"/>
      <protection hidden="1"/>
    </xf>
    <xf numFmtId="2" fontId="12" fillId="3" borderId="2" xfId="0" applyNumberFormat="1" applyFont="1" applyFill="1" applyBorder="1" applyAlignment="1" applyProtection="1">
      <alignment horizontal="center" vertical="center"/>
      <protection locked="0"/>
    </xf>
    <xf numFmtId="2" fontId="12" fillId="2" borderId="2" xfId="0" applyNumberFormat="1" applyFont="1" applyFill="1" applyBorder="1" applyAlignment="1" applyProtection="1">
      <alignment horizontal="center" vertical="center"/>
      <protection hidden="1"/>
    </xf>
    <xf numFmtId="2" fontId="12" fillId="2" borderId="38" xfId="0" applyNumberFormat="1" applyFont="1" applyFill="1" applyBorder="1" applyAlignment="1" applyProtection="1">
      <alignment horizontal="center" vertical="center"/>
      <protection hidden="1"/>
    </xf>
    <xf numFmtId="2" fontId="13" fillId="0" borderId="5" xfId="0" applyNumberFormat="1" applyFont="1" applyBorder="1" applyAlignment="1" applyProtection="1">
      <alignment horizontal="center" vertical="center" wrapText="1"/>
      <protection hidden="1"/>
    </xf>
    <xf numFmtId="0" fontId="12" fillId="3" borderId="2" xfId="0" applyFont="1" applyFill="1" applyBorder="1" applyAlignment="1" applyProtection="1">
      <alignment horizontal="center" vertical="center"/>
      <protection locked="0"/>
    </xf>
    <xf numFmtId="2" fontId="11" fillId="0" borderId="3" xfId="0" applyNumberFormat="1" applyFont="1" applyBorder="1" applyAlignment="1" applyProtection="1">
      <alignment horizontal="center" vertical="center" wrapText="1"/>
      <protection hidden="1"/>
    </xf>
    <xf numFmtId="2" fontId="6" fillId="0" borderId="3" xfId="0" applyNumberFormat="1" applyFont="1" applyBorder="1" applyAlignment="1" applyProtection="1">
      <alignment horizontal="center" vertical="center" wrapText="1"/>
      <protection hidden="1"/>
    </xf>
    <xf numFmtId="0" fontId="12" fillId="3" borderId="3" xfId="0" applyFont="1" applyFill="1" applyBorder="1" applyAlignment="1" applyProtection="1">
      <alignment horizontal="center" vertical="center"/>
      <protection locked="0"/>
    </xf>
    <xf numFmtId="2" fontId="12" fillId="2" borderId="3" xfId="0" applyNumberFormat="1" applyFont="1" applyFill="1" applyBorder="1" applyAlignment="1" applyProtection="1">
      <alignment horizontal="center" vertical="center"/>
      <protection hidden="1"/>
    </xf>
    <xf numFmtId="2" fontId="12" fillId="2" borderId="39" xfId="0" applyNumberFormat="1" applyFont="1" applyFill="1" applyBorder="1" applyAlignment="1" applyProtection="1">
      <alignment horizontal="center" vertical="center"/>
      <protection hidden="1"/>
    </xf>
    <xf numFmtId="2" fontId="13" fillId="0" borderId="20" xfId="0" applyNumberFormat="1" applyFont="1" applyBorder="1" applyAlignment="1" applyProtection="1">
      <alignment horizontal="center" vertical="center" wrapText="1"/>
      <protection hidden="1"/>
    </xf>
    <xf numFmtId="2" fontId="11" fillId="0" borderId="8" xfId="0" applyNumberFormat="1" applyFont="1" applyBorder="1" applyAlignment="1" applyProtection="1">
      <alignment horizontal="center" vertical="center" wrapText="1"/>
      <protection hidden="1"/>
    </xf>
    <xf numFmtId="2" fontId="6" fillId="0" borderId="8" xfId="0" applyNumberFormat="1" applyFont="1" applyBorder="1" applyAlignment="1" applyProtection="1">
      <alignment horizontal="center" vertical="center" wrapText="1"/>
      <protection hidden="1"/>
    </xf>
    <xf numFmtId="2" fontId="12" fillId="2" borderId="8" xfId="0" applyNumberFormat="1" applyFont="1" applyFill="1" applyBorder="1" applyAlignment="1" applyProtection="1">
      <alignment horizontal="center" vertical="center"/>
      <protection hidden="1"/>
    </xf>
    <xf numFmtId="2" fontId="12" fillId="2" borderId="37" xfId="0" applyNumberFormat="1" applyFont="1" applyFill="1" applyBorder="1" applyAlignment="1" applyProtection="1">
      <alignment horizontal="center" vertical="center"/>
      <protection hidden="1"/>
    </xf>
    <xf numFmtId="2" fontId="13" fillId="0" borderId="1" xfId="0" applyNumberFormat="1" applyFont="1" applyBorder="1" applyAlignment="1" applyProtection="1">
      <alignment horizontal="center" vertical="center" wrapText="1"/>
      <protection hidden="1"/>
    </xf>
    <xf numFmtId="0" fontId="11" fillId="0" borderId="2" xfId="0" applyFont="1" applyBorder="1" applyAlignment="1" applyProtection="1">
      <alignment horizontal="center" vertical="center"/>
      <protection hidden="1"/>
    </xf>
    <xf numFmtId="0" fontId="10" fillId="0" borderId="8" xfId="0" applyFont="1" applyBorder="1" applyAlignment="1" applyProtection="1">
      <alignment vertical="center"/>
      <protection hidden="1"/>
    </xf>
    <xf numFmtId="0" fontId="11" fillId="0" borderId="6" xfId="0" applyFont="1" applyBorder="1" applyAlignment="1" applyProtection="1">
      <alignment vertical="center"/>
      <protection hidden="1"/>
    </xf>
    <xf numFmtId="0" fontId="11" fillId="0" borderId="6" xfId="0" applyFont="1" applyBorder="1" applyAlignment="1" applyProtection="1">
      <alignment horizontal="center" vertical="center"/>
      <protection hidden="1"/>
    </xf>
    <xf numFmtId="2" fontId="11" fillId="0" borderId="6" xfId="0" applyNumberFormat="1" applyFont="1" applyBorder="1" applyAlignment="1" applyProtection="1">
      <alignment horizontal="center" vertical="center" wrapText="1"/>
      <protection hidden="1"/>
    </xf>
    <xf numFmtId="2" fontId="6" fillId="0" borderId="6" xfId="0" applyNumberFormat="1" applyFont="1" applyBorder="1" applyAlignment="1" applyProtection="1">
      <alignment horizontal="center" vertical="center" wrapText="1"/>
      <protection hidden="1"/>
    </xf>
    <xf numFmtId="0" fontId="12" fillId="3" borderId="6" xfId="0" applyFont="1" applyFill="1" applyBorder="1" applyAlignment="1" applyProtection="1">
      <alignment horizontal="center" vertical="center"/>
      <protection locked="0"/>
    </xf>
    <xf numFmtId="2" fontId="12" fillId="2" borderId="6" xfId="0" applyNumberFormat="1" applyFont="1" applyFill="1" applyBorder="1" applyAlignment="1" applyProtection="1">
      <alignment horizontal="center" vertical="center"/>
      <protection hidden="1"/>
    </xf>
    <xf numFmtId="2" fontId="12" fillId="2" borderId="40" xfId="0" applyNumberFormat="1" applyFont="1" applyFill="1" applyBorder="1" applyAlignment="1" applyProtection="1">
      <alignment horizontal="center" vertical="center"/>
      <protection hidden="1"/>
    </xf>
    <xf numFmtId="2" fontId="13" fillId="0" borderId="7" xfId="0" applyNumberFormat="1" applyFont="1" applyBorder="1" applyAlignment="1" applyProtection="1">
      <alignment horizontal="center" vertical="center" wrapText="1"/>
      <protection hidden="1"/>
    </xf>
    <xf numFmtId="0" fontId="10" fillId="0" borderId="28" xfId="0" applyFont="1" applyBorder="1" applyAlignment="1" applyProtection="1">
      <alignment vertical="center"/>
      <protection hidden="1"/>
    </xf>
    <xf numFmtId="0" fontId="17" fillId="0" borderId="28" xfId="0" applyFont="1" applyBorder="1" applyAlignment="1" applyProtection="1">
      <alignment horizontal="center" vertical="center"/>
      <protection hidden="1"/>
    </xf>
    <xf numFmtId="2" fontId="11" fillId="0" borderId="28" xfId="0" applyNumberFormat="1" applyFont="1" applyBorder="1" applyAlignment="1" applyProtection="1">
      <alignment horizontal="center" vertical="center" wrapText="1"/>
      <protection hidden="1"/>
    </xf>
    <xf numFmtId="2" fontId="6" fillId="0" borderId="28" xfId="0" applyNumberFormat="1" applyFont="1" applyBorder="1" applyAlignment="1" applyProtection="1">
      <alignment horizontal="center" vertical="center" wrapText="1"/>
      <protection hidden="1"/>
    </xf>
    <xf numFmtId="0" fontId="12" fillId="3" borderId="28" xfId="0" applyFont="1" applyFill="1" applyBorder="1" applyAlignment="1" applyProtection="1">
      <alignment horizontal="center" vertical="center"/>
      <protection locked="0"/>
    </xf>
    <xf numFmtId="2" fontId="12" fillId="2" borderId="21" xfId="0" applyNumberFormat="1" applyFont="1" applyFill="1" applyBorder="1" applyAlignment="1" applyProtection="1">
      <alignment horizontal="center" vertical="center"/>
      <protection hidden="1"/>
    </xf>
    <xf numFmtId="2" fontId="12" fillId="2" borderId="41" xfId="0" applyNumberFormat="1" applyFont="1" applyFill="1" applyBorder="1" applyAlignment="1" applyProtection="1">
      <alignment horizontal="center" vertical="center"/>
      <protection hidden="1"/>
    </xf>
    <xf numFmtId="2" fontId="13" fillId="0" borderId="22" xfId="0" applyNumberFormat="1" applyFont="1" applyBorder="1" applyAlignment="1" applyProtection="1">
      <alignment horizontal="center" vertical="center" wrapText="1"/>
      <protection hidden="1"/>
    </xf>
    <xf numFmtId="0" fontId="17" fillId="0" borderId="8" xfId="0" applyFont="1" applyBorder="1" applyAlignment="1" applyProtection="1">
      <alignment horizontal="center" vertical="center"/>
      <protection hidden="1"/>
    </xf>
    <xf numFmtId="0" fontId="10" fillId="0" borderId="2" xfId="0" applyFont="1" applyBorder="1" applyAlignment="1" applyProtection="1">
      <alignment vertical="center"/>
      <protection hidden="1"/>
    </xf>
    <xf numFmtId="0" fontId="17" fillId="0" borderId="2" xfId="0" applyFont="1" applyBorder="1" applyAlignment="1" applyProtection="1">
      <alignment horizontal="center" vertical="center"/>
      <protection hidden="1"/>
    </xf>
    <xf numFmtId="0" fontId="10" fillId="0" borderId="3" xfId="0" applyFont="1" applyBorder="1" applyAlignment="1" applyProtection="1">
      <alignment vertical="center"/>
      <protection hidden="1"/>
    </xf>
    <xf numFmtId="0" fontId="17" fillId="0" borderId="3" xfId="0" applyFont="1" applyBorder="1" applyAlignment="1" applyProtection="1">
      <alignment horizontal="center" vertical="center"/>
      <protection hidden="1"/>
    </xf>
    <xf numFmtId="0" fontId="10" fillId="0" borderId="6" xfId="0" applyFont="1" applyBorder="1" applyAlignment="1" applyProtection="1">
      <alignment vertical="center"/>
      <protection hidden="1"/>
    </xf>
    <xf numFmtId="0" fontId="17" fillId="0" borderId="6" xfId="0" applyFont="1" applyBorder="1" applyAlignment="1" applyProtection="1">
      <alignment horizontal="center" vertical="center"/>
      <protection hidden="1"/>
    </xf>
    <xf numFmtId="0" fontId="10" fillId="0" borderId="8" xfId="0" applyFont="1" applyBorder="1" applyAlignment="1" applyProtection="1">
      <alignment vertical="center" wrapText="1"/>
      <protection hidden="1"/>
    </xf>
    <xf numFmtId="0" fontId="17" fillId="0" borderId="8" xfId="0" applyFont="1" applyBorder="1" applyAlignment="1" applyProtection="1">
      <alignment horizontal="center" vertical="center" wrapText="1"/>
      <protection hidden="1"/>
    </xf>
    <xf numFmtId="0" fontId="10" fillId="0" borderId="2" xfId="0" applyFont="1" applyBorder="1" applyAlignment="1" applyProtection="1">
      <alignment vertical="center" wrapText="1"/>
      <protection hidden="1"/>
    </xf>
    <xf numFmtId="0" fontId="17" fillId="0" borderId="2" xfId="0" applyFont="1" applyBorder="1" applyAlignment="1" applyProtection="1">
      <alignment horizontal="center" vertical="center" wrapText="1"/>
      <protection hidden="1"/>
    </xf>
    <xf numFmtId="0" fontId="10" fillId="0" borderId="6" xfId="0" applyFont="1" applyBorder="1" applyAlignment="1" applyProtection="1">
      <alignment vertical="center" wrapText="1"/>
      <protection hidden="1"/>
    </xf>
    <xf numFmtId="0" fontId="17" fillId="0" borderId="6" xfId="0" applyFont="1" applyBorder="1" applyAlignment="1" applyProtection="1">
      <alignment horizontal="center" vertical="center" wrapText="1"/>
      <protection hidden="1"/>
    </xf>
    <xf numFmtId="2" fontId="17" fillId="0" borderId="8" xfId="0" applyNumberFormat="1" applyFont="1" applyBorder="1" applyAlignment="1" applyProtection="1">
      <alignment horizontal="center" vertical="center" wrapText="1"/>
      <protection hidden="1"/>
    </xf>
    <xf numFmtId="2" fontId="10" fillId="0" borderId="8" xfId="0" applyNumberFormat="1" applyFont="1" applyBorder="1" applyAlignment="1" applyProtection="1">
      <alignment horizontal="center" vertical="center" wrapText="1"/>
      <protection hidden="1"/>
    </xf>
    <xf numFmtId="0" fontId="12" fillId="3" borderId="8" xfId="0" applyFont="1" applyFill="1" applyBorder="1" applyAlignment="1" applyProtection="1">
      <alignment horizontal="center" vertical="center"/>
      <protection hidden="1"/>
    </xf>
    <xf numFmtId="0" fontId="12" fillId="3" borderId="37" xfId="0" applyFont="1" applyFill="1" applyBorder="1" applyAlignment="1" applyProtection="1">
      <alignment horizontal="center" vertical="center"/>
      <protection hidden="1"/>
    </xf>
    <xf numFmtId="2" fontId="17" fillId="0" borderId="2" xfId="0" applyNumberFormat="1" applyFont="1" applyBorder="1" applyAlignment="1" applyProtection="1">
      <alignment horizontal="center" vertical="center" wrapText="1"/>
      <protection hidden="1"/>
    </xf>
    <xf numFmtId="2" fontId="10" fillId="0" borderId="2" xfId="0" applyNumberFormat="1" applyFont="1" applyBorder="1" applyAlignment="1" applyProtection="1">
      <alignment horizontal="center" vertical="center" wrapText="1"/>
      <protection hidden="1"/>
    </xf>
    <xf numFmtId="2" fontId="12" fillId="3" borderId="2" xfId="0" applyNumberFormat="1" applyFont="1" applyFill="1" applyBorder="1" applyAlignment="1" applyProtection="1">
      <alignment horizontal="center" vertical="center"/>
      <protection hidden="1"/>
    </xf>
    <xf numFmtId="2" fontId="12" fillId="3" borderId="38" xfId="0" applyNumberFormat="1" applyFont="1" applyFill="1" applyBorder="1" applyAlignment="1" applyProtection="1">
      <alignment horizontal="center" vertical="center"/>
      <protection hidden="1"/>
    </xf>
    <xf numFmtId="2" fontId="17" fillId="0" borderId="3" xfId="0" applyNumberFormat="1" applyFont="1" applyBorder="1" applyAlignment="1" applyProtection="1">
      <alignment horizontal="center" vertical="center" wrapText="1"/>
      <protection hidden="1"/>
    </xf>
    <xf numFmtId="2" fontId="10" fillId="0" borderId="3" xfId="0" applyNumberFormat="1" applyFont="1" applyBorder="1" applyAlignment="1" applyProtection="1">
      <alignment horizontal="center" vertical="center" wrapText="1"/>
      <protection hidden="1"/>
    </xf>
    <xf numFmtId="2" fontId="12" fillId="3" borderId="3" xfId="0" applyNumberFormat="1" applyFont="1" applyFill="1" applyBorder="1" applyAlignment="1" applyProtection="1">
      <alignment horizontal="center" vertical="center"/>
      <protection hidden="1"/>
    </xf>
    <xf numFmtId="2" fontId="12" fillId="3" borderId="39" xfId="0" applyNumberFormat="1" applyFont="1" applyFill="1" applyBorder="1" applyAlignment="1" applyProtection="1">
      <alignment horizontal="center" vertical="center"/>
      <protection hidden="1"/>
    </xf>
    <xf numFmtId="2" fontId="12" fillId="3" borderId="8" xfId="0" applyNumberFormat="1" applyFont="1" applyFill="1" applyBorder="1" applyAlignment="1" applyProtection="1">
      <alignment horizontal="center" vertical="center"/>
      <protection hidden="1"/>
    </xf>
    <xf numFmtId="2" fontId="12" fillId="3" borderId="37" xfId="0" applyNumberFormat="1" applyFont="1" applyFill="1" applyBorder="1" applyAlignment="1" applyProtection="1">
      <alignment horizontal="center" vertical="center"/>
      <protection hidden="1"/>
    </xf>
    <xf numFmtId="2" fontId="12" fillId="3" borderId="6" xfId="0" applyNumberFormat="1" applyFont="1" applyFill="1" applyBorder="1" applyAlignment="1" applyProtection="1">
      <alignment horizontal="center" vertical="center"/>
      <protection hidden="1"/>
    </xf>
    <xf numFmtId="2" fontId="12" fillId="3" borderId="40" xfId="0" applyNumberFormat="1" applyFont="1" applyFill="1" applyBorder="1" applyAlignment="1" applyProtection="1">
      <alignment horizontal="center" vertical="center"/>
      <protection hidden="1"/>
    </xf>
    <xf numFmtId="2" fontId="17" fillId="0" borderId="6" xfId="0" applyNumberFormat="1" applyFont="1" applyBorder="1" applyAlignment="1" applyProtection="1">
      <alignment horizontal="center" vertical="center" wrapText="1"/>
      <protection hidden="1"/>
    </xf>
    <xf numFmtId="2" fontId="10" fillId="0" borderId="6" xfId="0" applyNumberFormat="1" applyFont="1" applyBorder="1" applyAlignment="1" applyProtection="1">
      <alignment horizontal="center" vertical="center" wrapText="1"/>
      <protection hidden="1"/>
    </xf>
    <xf numFmtId="0" fontId="3" fillId="9" borderId="0" xfId="0" applyFont="1" applyFill="1" applyAlignment="1" applyProtection="1">
      <alignment horizontal="center" vertical="center"/>
      <protection hidden="1"/>
    </xf>
    <xf numFmtId="0" fontId="21" fillId="9" borderId="0" xfId="0" applyFont="1" applyFill="1" applyAlignment="1" applyProtection="1">
      <alignment horizontal="right" vertical="center"/>
      <protection hidden="1"/>
    </xf>
    <xf numFmtId="0" fontId="21" fillId="9" borderId="0" xfId="0" applyFont="1" applyFill="1" applyAlignment="1" applyProtection="1">
      <alignment horizontal="center" vertical="center"/>
      <protection hidden="1"/>
    </xf>
    <xf numFmtId="0" fontId="19" fillId="9" borderId="0" xfId="0" applyFont="1" applyFill="1" applyAlignment="1" applyProtection="1">
      <alignment horizontal="center" vertical="center"/>
      <protection hidden="1"/>
    </xf>
    <xf numFmtId="2" fontId="20" fillId="9" borderId="2" xfId="1" applyNumberFormat="1" applyFont="1" applyFill="1" applyBorder="1" applyAlignment="1" applyProtection="1">
      <alignment horizontal="center" vertical="center"/>
      <protection hidden="1"/>
    </xf>
    <xf numFmtId="2" fontId="22" fillId="9" borderId="2" xfId="0" applyNumberFormat="1" applyFont="1" applyFill="1" applyBorder="1" applyAlignment="1" applyProtection="1">
      <alignment horizontal="center" vertical="center" wrapText="1"/>
      <protection hidden="1"/>
    </xf>
    <xf numFmtId="0" fontId="3" fillId="2" borderId="31" xfId="0" applyFont="1" applyFill="1" applyBorder="1" applyAlignment="1" applyProtection="1">
      <alignment horizontal="center"/>
      <protection hidden="1"/>
    </xf>
    <xf numFmtId="0" fontId="3" fillId="2" borderId="29" xfId="0" applyFont="1" applyFill="1" applyBorder="1" applyAlignment="1" applyProtection="1">
      <alignment horizontal="center"/>
      <protection hidden="1"/>
    </xf>
    <xf numFmtId="2" fontId="12" fillId="3" borderId="28" xfId="0" applyNumberFormat="1" applyFont="1" applyFill="1" applyBorder="1" applyAlignment="1" applyProtection="1">
      <alignment horizontal="center" vertical="center"/>
      <protection locked="0"/>
    </xf>
    <xf numFmtId="2" fontId="12" fillId="2" borderId="28" xfId="0" applyNumberFormat="1" applyFont="1" applyFill="1" applyBorder="1" applyAlignment="1" applyProtection="1">
      <alignment horizontal="center" vertical="center"/>
      <protection hidden="1"/>
    </xf>
    <xf numFmtId="2" fontId="12" fillId="2" borderId="42" xfId="0" applyNumberFormat="1" applyFont="1" applyFill="1" applyBorder="1" applyAlignment="1" applyProtection="1">
      <alignment horizontal="center" vertical="center"/>
      <protection hidden="1"/>
    </xf>
    <xf numFmtId="2" fontId="13" fillId="0" borderId="43" xfId="0" applyNumberFormat="1" applyFont="1" applyBorder="1" applyAlignment="1" applyProtection="1">
      <alignment horizontal="center" vertical="center" wrapText="1"/>
      <protection hidden="1"/>
    </xf>
    <xf numFmtId="0" fontId="6" fillId="2" borderId="44" xfId="0" applyFont="1" applyFill="1" applyBorder="1" applyAlignment="1" applyProtection="1">
      <alignment horizontal="left" vertical="center"/>
      <protection hidden="1"/>
    </xf>
    <xf numFmtId="2" fontId="11" fillId="0" borderId="44" xfId="0" applyNumberFormat="1" applyFont="1" applyBorder="1" applyAlignment="1" applyProtection="1">
      <alignment horizontal="center" vertical="center" wrapText="1"/>
      <protection hidden="1"/>
    </xf>
    <xf numFmtId="2" fontId="6" fillId="0" borderId="44" xfId="0" applyNumberFormat="1" applyFont="1" applyBorder="1" applyAlignment="1" applyProtection="1">
      <alignment horizontal="center" vertical="center" wrapText="1"/>
      <protection hidden="1"/>
    </xf>
    <xf numFmtId="2" fontId="12" fillId="3" borderId="44" xfId="0" applyNumberFormat="1" applyFont="1" applyFill="1" applyBorder="1" applyAlignment="1" applyProtection="1">
      <alignment horizontal="center" vertical="center"/>
      <protection locked="0"/>
    </xf>
    <xf numFmtId="2" fontId="12" fillId="2" borderId="44" xfId="0" applyNumberFormat="1" applyFont="1" applyFill="1" applyBorder="1" applyAlignment="1" applyProtection="1">
      <alignment horizontal="center" vertical="center"/>
      <protection hidden="1"/>
    </xf>
    <xf numFmtId="2" fontId="12" fillId="2" borderId="45" xfId="0" applyNumberFormat="1" applyFont="1" applyFill="1" applyBorder="1" applyAlignment="1" applyProtection="1">
      <alignment horizontal="center" vertical="center"/>
      <protection hidden="1"/>
    </xf>
    <xf numFmtId="2" fontId="13" fillId="0" borderId="46" xfId="0" applyNumberFormat="1" applyFont="1" applyBorder="1" applyAlignment="1" applyProtection="1">
      <alignment horizontal="center" vertical="center" wrapText="1"/>
      <protection hidden="1"/>
    </xf>
    <xf numFmtId="0" fontId="6" fillId="2" borderId="28" xfId="0" applyFont="1" applyFill="1" applyBorder="1" applyAlignment="1" applyProtection="1">
      <alignment horizontal="left" vertical="center" wrapText="1"/>
      <protection hidden="1"/>
    </xf>
    <xf numFmtId="2" fontId="11" fillId="0" borderId="47" xfId="0" applyNumberFormat="1" applyFont="1" applyBorder="1" applyAlignment="1" applyProtection="1">
      <alignment horizontal="center" vertical="center" wrapText="1"/>
      <protection hidden="1"/>
    </xf>
    <xf numFmtId="2" fontId="11" fillId="0" borderId="28" xfId="0" applyNumberFormat="1" applyFont="1" applyBorder="1" applyAlignment="1" applyProtection="1">
      <alignment horizontal="center" vertical="center" wrapText="1"/>
      <protection locked="0"/>
    </xf>
    <xf numFmtId="0" fontId="2" fillId="8" borderId="12" xfId="0" applyFont="1" applyFill="1" applyBorder="1" applyProtection="1">
      <protection hidden="1"/>
    </xf>
    <xf numFmtId="0" fontId="2" fillId="8" borderId="4" xfId="0" applyFont="1" applyFill="1" applyBorder="1" applyProtection="1">
      <protection hidden="1"/>
    </xf>
    <xf numFmtId="0" fontId="2" fillId="8" borderId="18" xfId="0" applyFont="1" applyFill="1" applyBorder="1" applyProtection="1">
      <protection hidden="1"/>
    </xf>
    <xf numFmtId="0" fontId="19" fillId="7" borderId="13" xfId="0" applyFont="1" applyFill="1" applyBorder="1" applyAlignment="1" applyProtection="1">
      <alignment horizontal="left"/>
      <protection hidden="1"/>
    </xf>
    <xf numFmtId="0" fontId="19" fillId="7" borderId="0" xfId="0" applyFont="1" applyFill="1" applyAlignment="1" applyProtection="1">
      <alignment horizontal="left"/>
      <protection hidden="1"/>
    </xf>
    <xf numFmtId="0" fontId="19" fillId="7" borderId="19" xfId="0" applyFont="1" applyFill="1" applyBorder="1" applyAlignment="1" applyProtection="1">
      <alignment horizontal="left"/>
      <protection hidden="1"/>
    </xf>
    <xf numFmtId="2" fontId="11" fillId="0" borderId="48" xfId="0" applyNumberFormat="1" applyFont="1" applyBorder="1" applyAlignment="1" applyProtection="1">
      <alignment horizontal="center" vertical="center" wrapText="1"/>
      <protection hidden="1"/>
    </xf>
    <xf numFmtId="2" fontId="6" fillId="0" borderId="48" xfId="0" applyNumberFormat="1" applyFont="1" applyBorder="1" applyAlignment="1" applyProtection="1">
      <alignment horizontal="center" vertical="center" wrapText="1"/>
      <protection hidden="1"/>
    </xf>
    <xf numFmtId="2" fontId="12" fillId="2" borderId="48" xfId="0" applyNumberFormat="1" applyFont="1" applyFill="1" applyBorder="1" applyAlignment="1" applyProtection="1">
      <alignment horizontal="center" vertical="center"/>
      <protection hidden="1"/>
    </xf>
    <xf numFmtId="2" fontId="13" fillId="0" borderId="49" xfId="0" applyNumberFormat="1" applyFont="1" applyBorder="1" applyAlignment="1" applyProtection="1">
      <alignment horizontal="center" vertical="center" wrapText="1"/>
      <protection hidden="1"/>
    </xf>
    <xf numFmtId="2" fontId="13" fillId="0" borderId="50" xfId="0" applyNumberFormat="1" applyFont="1" applyBorder="1" applyAlignment="1" applyProtection="1">
      <alignment horizontal="center" vertical="center" wrapText="1"/>
      <protection hidden="1"/>
    </xf>
    <xf numFmtId="0" fontId="11" fillId="0" borderId="51" xfId="0" applyFont="1" applyBorder="1" applyAlignment="1" applyProtection="1">
      <alignment vertical="center"/>
      <protection hidden="1"/>
    </xf>
    <xf numFmtId="0" fontId="11" fillId="0" borderId="51" xfId="0" applyFont="1" applyBorder="1" applyAlignment="1" applyProtection="1">
      <alignment horizontal="center" vertical="center"/>
      <protection hidden="1"/>
    </xf>
    <xf numFmtId="2" fontId="6" fillId="0" borderId="51" xfId="0" applyNumberFormat="1" applyFont="1" applyBorder="1" applyAlignment="1" applyProtection="1">
      <alignment horizontal="center" vertical="center" wrapText="1"/>
      <protection hidden="1"/>
    </xf>
    <xf numFmtId="2" fontId="12" fillId="2" borderId="51" xfId="0" applyNumberFormat="1" applyFont="1" applyFill="1" applyBorder="1" applyAlignment="1" applyProtection="1">
      <alignment horizontal="center" vertical="center"/>
      <protection hidden="1"/>
    </xf>
    <xf numFmtId="2" fontId="13" fillId="0" borderId="52" xfId="0" applyNumberFormat="1" applyFont="1" applyBorder="1" applyAlignment="1" applyProtection="1">
      <alignment horizontal="center" vertical="center" wrapText="1"/>
      <protection hidden="1"/>
    </xf>
    <xf numFmtId="0" fontId="6" fillId="0" borderId="21" xfId="0" applyFont="1" applyBorder="1" applyAlignment="1" applyProtection="1">
      <alignment vertical="center"/>
      <protection hidden="1"/>
    </xf>
    <xf numFmtId="0" fontId="12" fillId="3" borderId="21" xfId="0" applyFont="1" applyFill="1" applyBorder="1" applyAlignment="1" applyProtection="1">
      <alignment horizontal="center" vertical="center"/>
      <protection locked="0"/>
    </xf>
    <xf numFmtId="0" fontId="6" fillId="2" borderId="48" xfId="0" applyFont="1" applyFill="1" applyBorder="1" applyAlignment="1" applyProtection="1">
      <alignment horizontal="left" vertical="center"/>
      <protection hidden="1"/>
    </xf>
    <xf numFmtId="0" fontId="6" fillId="2" borderId="48" xfId="0" applyFont="1" applyFill="1" applyBorder="1" applyAlignment="1" applyProtection="1">
      <alignment horizontal="center" vertical="center"/>
      <protection hidden="1"/>
    </xf>
    <xf numFmtId="0" fontId="15" fillId="0" borderId="48" xfId="0" applyFont="1" applyBorder="1" applyAlignment="1" applyProtection="1">
      <alignment horizontal="center" vertical="center"/>
      <protection hidden="1"/>
    </xf>
    <xf numFmtId="0" fontId="12" fillId="3" borderId="48" xfId="0" applyFont="1" applyFill="1" applyBorder="1" applyAlignment="1" applyProtection="1">
      <alignment horizontal="center" vertical="center"/>
      <protection locked="0"/>
    </xf>
    <xf numFmtId="0" fontId="12" fillId="2" borderId="48" xfId="0" applyFont="1" applyFill="1" applyBorder="1" applyAlignment="1" applyProtection="1">
      <alignment horizontal="center" vertical="center"/>
      <protection hidden="1"/>
    </xf>
    <xf numFmtId="0" fontId="12" fillId="2" borderId="54" xfId="0" applyFont="1" applyFill="1" applyBorder="1" applyAlignment="1" applyProtection="1">
      <alignment horizontal="center" vertical="center"/>
      <protection hidden="1"/>
    </xf>
    <xf numFmtId="0" fontId="16" fillId="0" borderId="49" xfId="0" applyFont="1" applyBorder="1" applyProtection="1">
      <protection hidden="1"/>
    </xf>
    <xf numFmtId="2" fontId="11" fillId="0" borderId="51" xfId="0" applyNumberFormat="1" applyFont="1" applyBorder="1" applyAlignment="1" applyProtection="1">
      <alignment horizontal="center" vertical="center" wrapText="1"/>
      <protection hidden="1"/>
    </xf>
    <xf numFmtId="0" fontId="12" fillId="3" borderId="51" xfId="0" applyFont="1" applyFill="1" applyBorder="1" applyAlignment="1" applyProtection="1">
      <alignment horizontal="center" vertical="center"/>
      <protection locked="0"/>
    </xf>
    <xf numFmtId="2" fontId="12" fillId="2" borderId="57" xfId="0" applyNumberFormat="1" applyFont="1" applyFill="1" applyBorder="1" applyAlignment="1" applyProtection="1">
      <alignment horizontal="center" vertical="center"/>
      <protection hidden="1"/>
    </xf>
    <xf numFmtId="0" fontId="6" fillId="0" borderId="48" xfId="0" applyFont="1" applyBorder="1" applyAlignment="1" applyProtection="1">
      <alignment vertical="center"/>
      <protection hidden="1"/>
    </xf>
    <xf numFmtId="0" fontId="6" fillId="0" borderId="48" xfId="0" applyFont="1" applyBorder="1" applyAlignment="1" applyProtection="1">
      <alignment horizontal="center" vertical="center"/>
      <protection hidden="1"/>
    </xf>
    <xf numFmtId="2" fontId="11" fillId="0" borderId="48" xfId="0" applyNumberFormat="1" applyFont="1" applyBorder="1" applyAlignment="1" applyProtection="1">
      <alignment horizontal="center" vertical="center" wrapText="1"/>
      <protection locked="0"/>
    </xf>
    <xf numFmtId="2" fontId="12" fillId="2" borderId="54" xfId="0" applyNumberFormat="1" applyFont="1" applyFill="1" applyBorder="1" applyAlignment="1" applyProtection="1">
      <alignment horizontal="center" vertical="center"/>
      <protection hidden="1"/>
    </xf>
    <xf numFmtId="0" fontId="15" fillId="0" borderId="21" xfId="0" applyFont="1" applyBorder="1" applyAlignment="1" applyProtection="1">
      <alignment horizontal="center" vertical="center"/>
      <protection hidden="1"/>
    </xf>
    <xf numFmtId="2" fontId="17" fillId="0" borderId="21" xfId="0" applyNumberFormat="1" applyFont="1" applyBorder="1" applyAlignment="1" applyProtection="1">
      <alignment horizontal="center" vertical="center" wrapText="1"/>
      <protection hidden="1"/>
    </xf>
    <xf numFmtId="2" fontId="10" fillId="0" borderId="21" xfId="0" applyNumberFormat="1" applyFont="1" applyBorder="1" applyAlignment="1" applyProtection="1">
      <alignment horizontal="center" vertical="center" wrapText="1"/>
      <protection hidden="1"/>
    </xf>
    <xf numFmtId="0" fontId="12" fillId="3" borderId="21" xfId="0" applyFont="1" applyFill="1" applyBorder="1" applyAlignment="1" applyProtection="1">
      <alignment horizontal="center" vertical="center"/>
      <protection hidden="1"/>
    </xf>
    <xf numFmtId="0" fontId="12" fillId="3" borderId="41" xfId="0" applyFont="1" applyFill="1" applyBorder="1" applyAlignment="1" applyProtection="1">
      <alignment horizontal="center" vertical="center"/>
      <protection hidden="1"/>
    </xf>
    <xf numFmtId="2" fontId="17" fillId="0" borderId="48" xfId="0" applyNumberFormat="1" applyFont="1" applyBorder="1" applyAlignment="1" applyProtection="1">
      <alignment horizontal="center" vertical="center" wrapText="1"/>
      <protection hidden="1"/>
    </xf>
    <xf numFmtId="2" fontId="10" fillId="0" borderId="48" xfId="0" applyNumberFormat="1" applyFont="1" applyBorder="1" applyAlignment="1" applyProtection="1">
      <alignment horizontal="center" vertical="center" wrapText="1"/>
      <protection hidden="1"/>
    </xf>
    <xf numFmtId="0" fontId="17" fillId="3" borderId="48" xfId="0" applyFont="1" applyFill="1" applyBorder="1" applyAlignment="1" applyProtection="1">
      <alignment horizontal="center" vertical="center"/>
      <protection locked="0"/>
    </xf>
    <xf numFmtId="0" fontId="17" fillId="3" borderId="48" xfId="0" applyFont="1" applyFill="1" applyBorder="1" applyAlignment="1" applyProtection="1">
      <alignment horizontal="center" vertical="center"/>
      <protection hidden="1"/>
    </xf>
    <xf numFmtId="0" fontId="17" fillId="3" borderId="54" xfId="0" applyFont="1" applyFill="1" applyBorder="1" applyAlignment="1" applyProtection="1">
      <alignment horizontal="center" vertical="center"/>
      <protection hidden="1"/>
    </xf>
    <xf numFmtId="2" fontId="17" fillId="0" borderId="51" xfId="0" applyNumberFormat="1" applyFont="1" applyBorder="1" applyAlignment="1" applyProtection="1">
      <alignment horizontal="center" vertical="center" wrapText="1"/>
      <protection hidden="1"/>
    </xf>
    <xf numFmtId="2" fontId="10" fillId="0" borderId="51" xfId="0" applyNumberFormat="1" applyFont="1" applyBorder="1" applyAlignment="1" applyProtection="1">
      <alignment horizontal="center" vertical="center" wrapText="1"/>
      <protection hidden="1"/>
    </xf>
    <xf numFmtId="2" fontId="12" fillId="3" borderId="51" xfId="0" applyNumberFormat="1" applyFont="1" applyFill="1" applyBorder="1" applyAlignment="1" applyProtection="1">
      <alignment horizontal="center" vertical="center"/>
      <protection hidden="1"/>
    </xf>
    <xf numFmtId="2" fontId="12" fillId="3" borderId="57" xfId="0" applyNumberFormat="1" applyFont="1" applyFill="1" applyBorder="1" applyAlignment="1" applyProtection="1">
      <alignment horizontal="center" vertical="center"/>
      <protection hidden="1"/>
    </xf>
    <xf numFmtId="0" fontId="11" fillId="0" borderId="62" xfId="0" applyFont="1" applyBorder="1" applyAlignment="1" applyProtection="1">
      <alignment horizontal="center" vertical="center"/>
      <protection hidden="1"/>
    </xf>
    <xf numFmtId="2" fontId="11" fillId="0" borderId="62" xfId="0" applyNumberFormat="1" applyFont="1" applyBorder="1" applyAlignment="1" applyProtection="1">
      <alignment horizontal="center" vertical="center" wrapText="1"/>
      <protection hidden="1"/>
    </xf>
    <xf numFmtId="2" fontId="6" fillId="0" borderId="62" xfId="0" applyNumberFormat="1" applyFont="1" applyBorder="1" applyAlignment="1" applyProtection="1">
      <alignment horizontal="center" vertical="center" wrapText="1"/>
      <protection hidden="1"/>
    </xf>
    <xf numFmtId="2" fontId="12" fillId="3" borderId="62" xfId="0" applyNumberFormat="1" applyFont="1" applyFill="1" applyBorder="1" applyAlignment="1" applyProtection="1">
      <alignment horizontal="center" vertical="center"/>
      <protection locked="0"/>
    </xf>
    <xf numFmtId="2" fontId="12" fillId="2" borderId="62" xfId="0" applyNumberFormat="1" applyFont="1" applyFill="1" applyBorder="1" applyAlignment="1" applyProtection="1">
      <alignment horizontal="center" vertical="center"/>
      <protection hidden="1"/>
    </xf>
    <xf numFmtId="0" fontId="11" fillId="0" borderId="62" xfId="0" applyFont="1" applyBorder="1" applyAlignment="1" applyProtection="1">
      <alignment vertical="center"/>
      <protection hidden="1"/>
    </xf>
    <xf numFmtId="0" fontId="10" fillId="0" borderId="63" xfId="0" applyFont="1" applyBorder="1" applyAlignment="1" applyProtection="1">
      <alignment vertical="center"/>
      <protection hidden="1"/>
    </xf>
    <xf numFmtId="0" fontId="11" fillId="0" borderId="63" xfId="0" applyFont="1" applyBorder="1" applyAlignment="1" applyProtection="1">
      <alignment horizontal="center" vertical="center"/>
      <protection hidden="1"/>
    </xf>
    <xf numFmtId="2" fontId="11" fillId="0" borderId="63" xfId="0" applyNumberFormat="1" applyFont="1" applyBorder="1" applyAlignment="1" applyProtection="1">
      <alignment horizontal="center" vertical="center" wrapText="1"/>
      <protection hidden="1"/>
    </xf>
    <xf numFmtId="2" fontId="6" fillId="0" borderId="63" xfId="0" applyNumberFormat="1" applyFont="1" applyBorder="1" applyAlignment="1" applyProtection="1">
      <alignment horizontal="center" vertical="center" wrapText="1"/>
      <protection hidden="1"/>
    </xf>
    <xf numFmtId="2" fontId="12" fillId="3" borderId="63" xfId="0" applyNumberFormat="1" applyFont="1" applyFill="1" applyBorder="1" applyAlignment="1" applyProtection="1">
      <alignment horizontal="center" vertical="center"/>
      <protection locked="0"/>
    </xf>
    <xf numFmtId="2" fontId="12" fillId="2" borderId="63" xfId="0" applyNumberFormat="1" applyFont="1" applyFill="1" applyBorder="1" applyAlignment="1" applyProtection="1">
      <alignment horizontal="center" vertical="center"/>
      <protection hidden="1"/>
    </xf>
    <xf numFmtId="2" fontId="13" fillId="0" borderId="64" xfId="0" applyNumberFormat="1" applyFont="1" applyBorder="1" applyAlignment="1" applyProtection="1">
      <alignment horizontal="center" vertical="center" wrapText="1"/>
      <protection hidden="1"/>
    </xf>
    <xf numFmtId="2" fontId="13" fillId="0" borderId="65" xfId="0" applyNumberFormat="1" applyFont="1" applyBorder="1" applyAlignment="1" applyProtection="1">
      <alignment horizontal="center" vertical="center" wrapText="1"/>
      <protection hidden="1"/>
    </xf>
    <xf numFmtId="0" fontId="11" fillId="0" borderId="66" xfId="0" applyFont="1" applyBorder="1" applyAlignment="1" applyProtection="1">
      <alignment vertical="center"/>
      <protection hidden="1"/>
    </xf>
    <xf numFmtId="0" fontId="11" fillId="0" borderId="66" xfId="0" applyFont="1" applyBorder="1" applyAlignment="1" applyProtection="1">
      <alignment horizontal="center" vertical="center"/>
      <protection hidden="1"/>
    </xf>
    <xf numFmtId="2" fontId="11" fillId="0" borderId="66" xfId="0" applyNumberFormat="1" applyFont="1" applyBorder="1" applyAlignment="1" applyProtection="1">
      <alignment horizontal="center" vertical="center" wrapText="1"/>
      <protection hidden="1"/>
    </xf>
    <xf numFmtId="2" fontId="6" fillId="0" borderId="66" xfId="0" applyNumberFormat="1" applyFont="1" applyBorder="1" applyAlignment="1" applyProtection="1">
      <alignment horizontal="center" vertical="center" wrapText="1"/>
      <protection hidden="1"/>
    </xf>
    <xf numFmtId="2" fontId="12" fillId="3" borderId="66" xfId="0" applyNumberFormat="1" applyFont="1" applyFill="1" applyBorder="1" applyAlignment="1" applyProtection="1">
      <alignment horizontal="center" vertical="center"/>
      <protection locked="0"/>
    </xf>
    <xf numFmtId="2" fontId="12" fillId="2" borderId="66" xfId="0" applyNumberFormat="1" applyFont="1" applyFill="1" applyBorder="1" applyAlignment="1" applyProtection="1">
      <alignment horizontal="center" vertical="center"/>
      <protection hidden="1"/>
    </xf>
    <xf numFmtId="2" fontId="13" fillId="0" borderId="67" xfId="0" applyNumberFormat="1" applyFont="1" applyBorder="1" applyAlignment="1" applyProtection="1">
      <alignment horizontal="center" vertical="center" wrapText="1"/>
      <protection hidden="1"/>
    </xf>
    <xf numFmtId="0" fontId="23" fillId="7" borderId="13" xfId="0" applyFont="1" applyFill="1" applyBorder="1" applyAlignment="1" applyProtection="1">
      <alignment horizontal="left" vertical="center" wrapText="1"/>
      <protection hidden="1"/>
    </xf>
    <xf numFmtId="0" fontId="18" fillId="7" borderId="0" xfId="0" applyFont="1" applyFill="1" applyAlignment="1" applyProtection="1">
      <alignment horizontal="left" vertical="center"/>
      <protection hidden="1"/>
    </xf>
    <xf numFmtId="0" fontId="18" fillId="7" borderId="19" xfId="0" applyFont="1" applyFill="1" applyBorder="1" applyAlignment="1" applyProtection="1">
      <alignment horizontal="left" vertical="center"/>
      <protection hidden="1"/>
    </xf>
    <xf numFmtId="0" fontId="3" fillId="7" borderId="23" xfId="0" applyFont="1" applyFill="1" applyBorder="1" applyAlignment="1" applyProtection="1">
      <alignment horizontal="center"/>
      <protection hidden="1"/>
    </xf>
    <xf numFmtId="0" fontId="6" fillId="0" borderId="13" xfId="0" applyFont="1" applyBorder="1" applyAlignment="1" applyProtection="1">
      <alignment horizontal="right" vertical="center"/>
      <protection hidden="1"/>
    </xf>
    <xf numFmtId="0" fontId="6" fillId="0" borderId="0" xfId="0" applyFont="1" applyAlignment="1" applyProtection="1">
      <alignment horizontal="right" vertical="center"/>
      <protection hidden="1"/>
    </xf>
    <xf numFmtId="0" fontId="3" fillId="2" borderId="59" xfId="0" applyFont="1" applyFill="1" applyBorder="1" applyAlignment="1" applyProtection="1">
      <alignment horizontal="center"/>
      <protection hidden="1"/>
    </xf>
    <xf numFmtId="0" fontId="3" fillId="2" borderId="60" xfId="0" applyFont="1" applyFill="1" applyBorder="1" applyAlignment="1" applyProtection="1">
      <alignment horizontal="center"/>
      <protection hidden="1"/>
    </xf>
    <xf numFmtId="0" fontId="3" fillId="2" borderId="61" xfId="0" applyFont="1" applyFill="1" applyBorder="1" applyAlignment="1" applyProtection="1">
      <alignment horizontal="center"/>
      <protection hidden="1"/>
    </xf>
    <xf numFmtId="0" fontId="3" fillId="2" borderId="29" xfId="0" applyFont="1" applyFill="1" applyBorder="1" applyAlignment="1" applyProtection="1">
      <alignment horizontal="center"/>
      <protection hidden="1"/>
    </xf>
    <xf numFmtId="0" fontId="3" fillId="2" borderId="30" xfId="0" applyFont="1" applyFill="1" applyBorder="1" applyAlignment="1" applyProtection="1">
      <alignment horizontal="center"/>
      <protection hidden="1"/>
    </xf>
    <xf numFmtId="0" fontId="3" fillId="2" borderId="31" xfId="0" applyFont="1" applyFill="1" applyBorder="1" applyAlignment="1" applyProtection="1">
      <alignment horizontal="center"/>
      <protection hidden="1"/>
    </xf>
    <xf numFmtId="0" fontId="6" fillId="0" borderId="13" xfId="0" applyFont="1" applyBorder="1" applyAlignment="1" applyProtection="1">
      <alignment horizontal="left" vertical="center"/>
      <protection hidden="1"/>
    </xf>
    <xf numFmtId="0" fontId="6" fillId="0" borderId="0" xfId="0" applyFont="1" applyAlignment="1" applyProtection="1">
      <alignment horizontal="left" vertical="center"/>
      <protection hidden="1"/>
    </xf>
    <xf numFmtId="0" fontId="6" fillId="0" borderId="19" xfId="0" applyFont="1" applyBorder="1" applyAlignment="1" applyProtection="1">
      <alignment horizontal="left" vertical="center"/>
      <protection hidden="1"/>
    </xf>
    <xf numFmtId="0" fontId="8" fillId="8" borderId="13" xfId="0" applyFont="1" applyFill="1" applyBorder="1" applyAlignment="1" applyProtection="1">
      <alignment horizontal="center" vertical="center"/>
      <protection hidden="1"/>
    </xf>
    <xf numFmtId="0" fontId="8" fillId="8" borderId="0" xfId="0" applyFont="1" applyFill="1" applyAlignment="1" applyProtection="1">
      <alignment horizontal="center" vertical="center"/>
      <protection hidden="1"/>
    </xf>
    <xf numFmtId="0" fontId="8" fillId="8" borderId="19" xfId="0" applyFont="1" applyFill="1" applyBorder="1" applyAlignment="1" applyProtection="1">
      <alignment horizontal="center" vertical="center"/>
      <protection hidden="1"/>
    </xf>
    <xf numFmtId="0" fontId="14" fillId="0" borderId="12" xfId="0" applyFont="1" applyBorder="1" applyAlignment="1" applyProtection="1">
      <alignment horizontal="center" vertical="center"/>
      <protection hidden="1"/>
    </xf>
    <xf numFmtId="0" fontId="14" fillId="0" borderId="4" xfId="0" applyFont="1" applyBorder="1" applyAlignment="1" applyProtection="1">
      <alignment horizontal="center" vertical="center"/>
      <protection hidden="1"/>
    </xf>
    <xf numFmtId="0" fontId="14" fillId="0" borderId="18" xfId="0" applyFont="1" applyBorder="1" applyAlignment="1" applyProtection="1">
      <alignment horizontal="center" vertical="center"/>
      <protection hidden="1"/>
    </xf>
    <xf numFmtId="0" fontId="3" fillId="2" borderId="25" xfId="0" applyFont="1" applyFill="1" applyBorder="1" applyAlignment="1" applyProtection="1">
      <alignment horizontal="center" wrapText="1" shrinkToFit="1"/>
      <protection hidden="1"/>
    </xf>
    <xf numFmtId="0" fontId="3" fillId="2" borderId="26" xfId="0" applyFont="1" applyFill="1" applyBorder="1" applyAlignment="1" applyProtection="1">
      <alignment horizontal="center" wrapText="1" shrinkToFit="1"/>
      <protection hidden="1"/>
    </xf>
    <xf numFmtId="0" fontId="3" fillId="2" borderId="27" xfId="0" applyFont="1" applyFill="1" applyBorder="1" applyAlignment="1" applyProtection="1">
      <alignment horizontal="center" wrapText="1" shrinkToFit="1"/>
      <protection hidden="1"/>
    </xf>
    <xf numFmtId="0" fontId="3" fillId="2" borderId="68" xfId="0" applyFont="1" applyFill="1" applyBorder="1" applyAlignment="1" applyProtection="1">
      <alignment horizontal="center"/>
      <protection hidden="1"/>
    </xf>
    <xf numFmtId="0" fontId="3" fillId="2" borderId="69" xfId="0" applyFont="1" applyFill="1" applyBorder="1" applyAlignment="1" applyProtection="1">
      <alignment horizontal="center"/>
      <protection hidden="1"/>
    </xf>
    <xf numFmtId="0" fontId="3" fillId="2" borderId="70" xfId="0" applyFont="1" applyFill="1" applyBorder="1" applyAlignment="1" applyProtection="1">
      <alignment horizontal="center"/>
      <protection hidden="1"/>
    </xf>
    <xf numFmtId="0" fontId="20" fillId="7" borderId="13" xfId="0" applyFont="1" applyFill="1" applyBorder="1" applyAlignment="1" applyProtection="1">
      <alignment horizontal="left" vertical="center" wrapText="1"/>
      <protection hidden="1"/>
    </xf>
    <xf numFmtId="0" fontId="20" fillId="7" borderId="0" xfId="0" applyFont="1" applyFill="1" applyAlignment="1" applyProtection="1">
      <alignment horizontal="left" vertical="center" wrapText="1"/>
      <protection hidden="1"/>
    </xf>
    <xf numFmtId="0" fontId="20" fillId="7" borderId="19" xfId="0" applyFont="1" applyFill="1" applyBorder="1" applyAlignment="1" applyProtection="1">
      <alignment horizontal="left" vertical="center" wrapText="1"/>
      <protection hidden="1"/>
    </xf>
    <xf numFmtId="0" fontId="24" fillId="8" borderId="12" xfId="0" applyFont="1" applyFill="1" applyBorder="1" applyAlignment="1" applyProtection="1">
      <alignment horizontal="center" vertical="center"/>
      <protection hidden="1"/>
    </xf>
    <xf numFmtId="0" fontId="24" fillId="8" borderId="4" xfId="0" applyFont="1" applyFill="1" applyBorder="1" applyAlignment="1" applyProtection="1">
      <alignment horizontal="center" vertical="center"/>
      <protection hidden="1"/>
    </xf>
    <xf numFmtId="0" fontId="24" fillId="8" borderId="18" xfId="0" applyFont="1" applyFill="1" applyBorder="1" applyAlignment="1" applyProtection="1">
      <alignment horizontal="center" vertical="center"/>
      <protection hidden="1"/>
    </xf>
    <xf numFmtId="0" fontId="3" fillId="2" borderId="53" xfId="0" applyFont="1" applyFill="1" applyBorder="1" applyAlignment="1" applyProtection="1">
      <alignment horizontal="center"/>
      <protection hidden="1"/>
    </xf>
    <xf numFmtId="0" fontId="3" fillId="2" borderId="55" xfId="0" applyFont="1" applyFill="1" applyBorder="1" applyAlignment="1" applyProtection="1">
      <alignment horizontal="center"/>
      <protection hidden="1"/>
    </xf>
    <xf numFmtId="0" fontId="3" fillId="2" borderId="56" xfId="0" applyFont="1" applyFill="1" applyBorder="1" applyAlignment="1" applyProtection="1">
      <alignment horizontal="center"/>
      <protection hidden="1"/>
    </xf>
    <xf numFmtId="0" fontId="3" fillId="2" borderId="58" xfId="0" applyFont="1" applyFill="1" applyBorder="1" applyAlignment="1" applyProtection="1">
      <alignment horizontal="center"/>
      <protection hidden="1"/>
    </xf>
    <xf numFmtId="0" fontId="3" fillId="2" borderId="26" xfId="0" applyFont="1" applyFill="1" applyBorder="1" applyAlignment="1" applyProtection="1">
      <alignment horizontal="center"/>
      <protection hidden="1"/>
    </xf>
    <xf numFmtId="0" fontId="3" fillId="2" borderId="27" xfId="0" applyFont="1" applyFill="1" applyBorder="1" applyAlignment="1" applyProtection="1">
      <alignment horizontal="center"/>
      <protection hidden="1"/>
    </xf>
    <xf numFmtId="0" fontId="8" fillId="8" borderId="14" xfId="0" applyFont="1" applyFill="1" applyBorder="1" applyAlignment="1" applyProtection="1">
      <alignment horizontal="center" vertical="center"/>
      <protection hidden="1"/>
    </xf>
    <xf numFmtId="0" fontId="8" fillId="8" borderId="23" xfId="0" applyFont="1" applyFill="1" applyBorder="1" applyAlignment="1" applyProtection="1">
      <alignment horizontal="center" vertical="center"/>
      <protection hidden="1"/>
    </xf>
    <xf numFmtId="0" fontId="8" fillId="8" borderId="24" xfId="0" applyFont="1" applyFill="1" applyBorder="1" applyAlignment="1" applyProtection="1">
      <alignment horizontal="center" vertical="center"/>
      <protection hidden="1"/>
    </xf>
    <xf numFmtId="0" fontId="3" fillId="2" borderId="25" xfId="0" applyFont="1" applyFill="1" applyBorder="1" applyAlignment="1" applyProtection="1">
      <alignment horizontal="center"/>
      <protection hidden="1"/>
    </xf>
    <xf numFmtId="0" fontId="3" fillId="2" borderId="32" xfId="0" applyFont="1" applyFill="1" applyBorder="1" applyAlignment="1" applyProtection="1">
      <alignment horizontal="center"/>
      <protection hidden="1"/>
    </xf>
    <xf numFmtId="0" fontId="8" fillId="8" borderId="15" xfId="0" applyFont="1" applyFill="1" applyBorder="1" applyAlignment="1" applyProtection="1">
      <alignment horizontal="center" vertical="center"/>
      <protection hidden="1"/>
    </xf>
    <xf numFmtId="0" fontId="8" fillId="8" borderId="16" xfId="0" applyFont="1" applyFill="1" applyBorder="1" applyAlignment="1" applyProtection="1">
      <alignment horizontal="center" vertical="center"/>
      <protection hidden="1"/>
    </xf>
    <xf numFmtId="0" fontId="8" fillId="8" borderId="17" xfId="0" applyFont="1" applyFill="1" applyBorder="1" applyAlignment="1" applyProtection="1">
      <alignment horizontal="center" vertical="center"/>
      <protection hidden="1"/>
    </xf>
    <xf numFmtId="0" fontId="7" fillId="4" borderId="14" xfId="0" applyFont="1" applyFill="1" applyBorder="1" applyAlignment="1" applyProtection="1">
      <alignment horizontal="left" vertical="center"/>
      <protection hidden="1"/>
    </xf>
    <xf numFmtId="0" fontId="7" fillId="4" borderId="23" xfId="0" applyFont="1" applyFill="1" applyBorder="1" applyAlignment="1" applyProtection="1">
      <alignment horizontal="left" vertical="center"/>
      <protection hidden="1"/>
    </xf>
    <xf numFmtId="0" fontId="7" fillId="4" borderId="24" xfId="0" applyFont="1" applyFill="1" applyBorder="1" applyAlignment="1" applyProtection="1">
      <alignment horizontal="left" vertical="center"/>
      <protection hidden="1"/>
    </xf>
  </cellXfs>
  <cellStyles count="3">
    <cellStyle name="Обычный" xfId="0" builtinId="0"/>
    <cellStyle name="Процентный" xfId="2" builtinId="5"/>
    <cellStyle name="Финансовый" xfId="1" builtinId="3"/>
  </cellStyles>
  <dxfs count="0"/>
  <tableStyles count="0" defaultTableStyle="TableStyleMedium2" defaultPivotStyle="PivotStyleLight16"/>
  <colors>
    <mruColors>
      <color rgb="FFB8B8B8"/>
      <color rgb="FF060606"/>
      <color rgb="FFDE4B64"/>
      <color rgb="FF565656"/>
      <color rgb="FFDE4C64"/>
      <color rgb="FFE5C441"/>
      <color rgb="FF1C1F1F"/>
      <color rgb="FFFFD200"/>
      <color rgb="FFEBC23B"/>
      <color rgb="FFFFD1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jpg"/><Relationship Id="rId3" Type="http://schemas.openxmlformats.org/officeDocument/2006/relationships/image" Target="../media/image3.jpg"/><Relationship Id="rId21" Type="http://schemas.openxmlformats.org/officeDocument/2006/relationships/image" Target="../media/image21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jpg"/><Relationship Id="rId2" Type="http://schemas.openxmlformats.org/officeDocument/2006/relationships/image" Target="../media/image2.jpg"/><Relationship Id="rId16" Type="http://schemas.openxmlformats.org/officeDocument/2006/relationships/image" Target="../media/image16.png"/><Relationship Id="rId20" Type="http://schemas.openxmlformats.org/officeDocument/2006/relationships/image" Target="../media/image20.jp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jpg"/><Relationship Id="rId15" Type="http://schemas.openxmlformats.org/officeDocument/2006/relationships/image" Target="../media/image15.jpg"/><Relationship Id="rId10" Type="http://schemas.openxmlformats.org/officeDocument/2006/relationships/image" Target="../media/image10.png"/><Relationship Id="rId19" Type="http://schemas.openxmlformats.org/officeDocument/2006/relationships/image" Target="../media/image19.jpg"/><Relationship Id="rId4" Type="http://schemas.openxmlformats.org/officeDocument/2006/relationships/image" Target="../media/image4.jp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22</xdr:row>
      <xdr:rowOff>0</xdr:rowOff>
    </xdr:from>
    <xdr:to>
      <xdr:col>0</xdr:col>
      <xdr:colOff>304800</xdr:colOff>
      <xdr:row>23</xdr:row>
      <xdr:rowOff>30875</xdr:rowOff>
    </xdr:to>
    <xdr:sp macro="" textlink="">
      <xdr:nvSpPr>
        <xdr:cNvPr id="3" name="AutoShape 390">
          <a:extLst>
            <a:ext uri="{FF2B5EF4-FFF2-40B4-BE49-F238E27FC236}">
              <a16:creationId xmlns:a16="http://schemas.microsoft.com/office/drawing/2014/main" id="{24EF3AFE-54BE-1B41-9103-8195B090F041}"/>
            </a:ext>
          </a:extLst>
        </xdr:cNvPr>
        <xdr:cNvSpPr>
          <a:spLocks noChangeAspect="1" noChangeArrowheads="1"/>
        </xdr:cNvSpPr>
      </xdr:nvSpPr>
      <xdr:spPr bwMode="auto">
        <a:xfrm>
          <a:off x="0" y="15163800"/>
          <a:ext cx="304800" cy="2975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45</xdr:row>
      <xdr:rowOff>0</xdr:rowOff>
    </xdr:from>
    <xdr:to>
      <xdr:col>0</xdr:col>
      <xdr:colOff>304800</xdr:colOff>
      <xdr:row>45</xdr:row>
      <xdr:rowOff>302080</xdr:rowOff>
    </xdr:to>
    <xdr:sp macro="" textlink="">
      <xdr:nvSpPr>
        <xdr:cNvPr id="4" name="AutoShape 393">
          <a:extLst>
            <a:ext uri="{FF2B5EF4-FFF2-40B4-BE49-F238E27FC236}">
              <a16:creationId xmlns:a16="http://schemas.microsoft.com/office/drawing/2014/main" id="{6EB66483-81ED-B34F-9B91-A92F07E33CE7}"/>
            </a:ext>
          </a:extLst>
        </xdr:cNvPr>
        <xdr:cNvSpPr>
          <a:spLocks noChangeAspect="1" noChangeArrowheads="1"/>
        </xdr:cNvSpPr>
      </xdr:nvSpPr>
      <xdr:spPr bwMode="auto">
        <a:xfrm>
          <a:off x="0" y="23482300"/>
          <a:ext cx="304800" cy="302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555045</xdr:colOff>
      <xdr:row>46</xdr:row>
      <xdr:rowOff>191329</xdr:rowOff>
    </xdr:from>
    <xdr:to>
      <xdr:col>0</xdr:col>
      <xdr:colOff>2448246</xdr:colOff>
      <xdr:row>50</xdr:row>
      <xdr:rowOff>108850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2DBA45E7-2BF1-254A-9C10-696496383C7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20191"/>
        <a:stretch/>
      </xdr:blipFill>
      <xdr:spPr>
        <a:xfrm>
          <a:off x="555045" y="40602729"/>
          <a:ext cx="1893201" cy="1022422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46</xdr:row>
      <xdr:rowOff>0</xdr:rowOff>
    </xdr:from>
    <xdr:ext cx="304800" cy="302080"/>
    <xdr:sp macro="" textlink="">
      <xdr:nvSpPr>
        <xdr:cNvPr id="6" name="AutoShape 393">
          <a:extLst>
            <a:ext uri="{FF2B5EF4-FFF2-40B4-BE49-F238E27FC236}">
              <a16:creationId xmlns:a16="http://schemas.microsoft.com/office/drawing/2014/main" id="{C6A46A4E-AC95-724B-BCE7-71E6AC7C6416}"/>
            </a:ext>
          </a:extLst>
        </xdr:cNvPr>
        <xdr:cNvSpPr>
          <a:spLocks noChangeAspect="1" noChangeArrowheads="1"/>
        </xdr:cNvSpPr>
      </xdr:nvSpPr>
      <xdr:spPr bwMode="auto">
        <a:xfrm>
          <a:off x="0" y="37249100"/>
          <a:ext cx="304800" cy="302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0</xdr:col>
      <xdr:colOff>227949</xdr:colOff>
      <xdr:row>19</xdr:row>
      <xdr:rowOff>32565</xdr:rowOff>
    </xdr:from>
    <xdr:to>
      <xdr:col>0</xdr:col>
      <xdr:colOff>2857500</xdr:colOff>
      <xdr:row>24</xdr:row>
      <xdr:rowOff>237718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631BE40F-48E0-BE4C-A70C-8F15AF5C1B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27949" y="25071770"/>
          <a:ext cx="2629551" cy="1504016"/>
        </a:xfrm>
        <a:prstGeom prst="rect">
          <a:avLst/>
        </a:prstGeom>
      </xdr:spPr>
    </xdr:pic>
    <xdr:clientData/>
  </xdr:twoCellAnchor>
  <xdr:twoCellAnchor editAs="oneCell">
    <xdr:from>
      <xdr:col>0</xdr:col>
      <xdr:colOff>285676</xdr:colOff>
      <xdr:row>26</xdr:row>
      <xdr:rowOff>114589</xdr:rowOff>
    </xdr:from>
    <xdr:to>
      <xdr:col>0</xdr:col>
      <xdr:colOff>2814205</xdr:colOff>
      <xdr:row>32</xdr:row>
      <xdr:rowOff>72159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0B63E0FF-D7FD-F348-928F-C18A202683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85676" y="26972203"/>
          <a:ext cx="2528529" cy="1516206"/>
        </a:xfrm>
        <a:prstGeom prst="rect">
          <a:avLst/>
        </a:prstGeom>
      </xdr:spPr>
    </xdr:pic>
    <xdr:clientData/>
  </xdr:twoCellAnchor>
  <xdr:twoCellAnchor editAs="oneCell">
    <xdr:from>
      <xdr:col>0</xdr:col>
      <xdr:colOff>276795</xdr:colOff>
      <xdr:row>33</xdr:row>
      <xdr:rowOff>16282</xdr:rowOff>
    </xdr:from>
    <xdr:to>
      <xdr:col>0</xdr:col>
      <xdr:colOff>2802759</xdr:colOff>
      <xdr:row>38</xdr:row>
      <xdr:rowOff>111098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4041725A-E9F7-8845-A301-0E6970354A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76795" y="30430592"/>
          <a:ext cx="2525964" cy="1605678"/>
        </a:xfrm>
        <a:prstGeom prst="rect">
          <a:avLst/>
        </a:prstGeom>
      </xdr:spPr>
    </xdr:pic>
    <xdr:clientData/>
  </xdr:twoCellAnchor>
  <xdr:twoCellAnchor editAs="oneCell">
    <xdr:from>
      <xdr:col>0</xdr:col>
      <xdr:colOff>139801</xdr:colOff>
      <xdr:row>39</xdr:row>
      <xdr:rowOff>76357</xdr:rowOff>
    </xdr:from>
    <xdr:to>
      <xdr:col>0</xdr:col>
      <xdr:colOff>2916837</xdr:colOff>
      <xdr:row>44</xdr:row>
      <xdr:rowOff>108778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3370EBD2-7D24-A446-B5FD-F8E9CC0C1C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39801" y="32264288"/>
          <a:ext cx="2777036" cy="1521387"/>
        </a:xfrm>
        <a:prstGeom prst="rect">
          <a:avLst/>
        </a:prstGeom>
      </xdr:spPr>
    </xdr:pic>
    <xdr:clientData/>
  </xdr:twoCellAnchor>
  <xdr:twoCellAnchor editAs="oneCell">
    <xdr:from>
      <xdr:col>0</xdr:col>
      <xdr:colOff>310690</xdr:colOff>
      <xdr:row>45</xdr:row>
      <xdr:rowOff>56270</xdr:rowOff>
    </xdr:from>
    <xdr:to>
      <xdr:col>0</xdr:col>
      <xdr:colOff>2667362</xdr:colOff>
      <xdr:row>45</xdr:row>
      <xdr:rowOff>1472045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4AED37C4-4F2F-8C4D-A26B-AE7632D01E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10690" y="32239225"/>
          <a:ext cx="2356672" cy="1415775"/>
        </a:xfrm>
        <a:prstGeom prst="rect">
          <a:avLst/>
        </a:prstGeom>
      </xdr:spPr>
    </xdr:pic>
    <xdr:clientData/>
  </xdr:twoCellAnchor>
  <xdr:twoCellAnchor editAs="oneCell">
    <xdr:from>
      <xdr:col>0</xdr:col>
      <xdr:colOff>285395</xdr:colOff>
      <xdr:row>62</xdr:row>
      <xdr:rowOff>128430</xdr:rowOff>
    </xdr:from>
    <xdr:to>
      <xdr:col>0</xdr:col>
      <xdr:colOff>2681706</xdr:colOff>
      <xdr:row>67</xdr:row>
      <xdr:rowOff>502919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id="{DB066CC5-1F2D-8E42-B92A-75F66225E6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85395" y="43867230"/>
          <a:ext cx="2586811" cy="3320888"/>
        </a:xfrm>
        <a:prstGeom prst="rect">
          <a:avLst/>
        </a:prstGeom>
      </xdr:spPr>
    </xdr:pic>
    <xdr:clientData/>
  </xdr:twoCellAnchor>
  <xdr:twoCellAnchor editAs="oneCell">
    <xdr:from>
      <xdr:col>0</xdr:col>
      <xdr:colOff>627865</xdr:colOff>
      <xdr:row>74</xdr:row>
      <xdr:rowOff>28539</xdr:rowOff>
    </xdr:from>
    <xdr:to>
      <xdr:col>0</xdr:col>
      <xdr:colOff>2545561</xdr:colOff>
      <xdr:row>78</xdr:row>
      <xdr:rowOff>241119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id="{8B6330A1-CCF9-B344-AD67-20DBF4A357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27865" y="49291839"/>
          <a:ext cx="1917696" cy="1279379"/>
        </a:xfrm>
        <a:prstGeom prst="rect">
          <a:avLst/>
        </a:prstGeom>
      </xdr:spPr>
    </xdr:pic>
    <xdr:clientData/>
  </xdr:twoCellAnchor>
  <xdr:twoCellAnchor editAs="oneCell">
    <xdr:from>
      <xdr:col>0</xdr:col>
      <xdr:colOff>642135</xdr:colOff>
      <xdr:row>79</xdr:row>
      <xdr:rowOff>57080</xdr:rowOff>
    </xdr:from>
    <xdr:to>
      <xdr:col>0</xdr:col>
      <xdr:colOff>2551668</xdr:colOff>
      <xdr:row>83</xdr:row>
      <xdr:rowOff>202719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id="{13C95EEF-E965-4D48-801F-B7F872F84A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642135" y="50653880"/>
          <a:ext cx="1909533" cy="1212440"/>
        </a:xfrm>
        <a:prstGeom prst="rect">
          <a:avLst/>
        </a:prstGeom>
      </xdr:spPr>
    </xdr:pic>
    <xdr:clientData/>
  </xdr:twoCellAnchor>
  <xdr:twoCellAnchor editAs="oneCell">
    <xdr:from>
      <xdr:col>0</xdr:col>
      <xdr:colOff>627865</xdr:colOff>
      <xdr:row>84</xdr:row>
      <xdr:rowOff>199776</xdr:rowOff>
    </xdr:from>
    <xdr:to>
      <xdr:col>0</xdr:col>
      <xdr:colOff>2536032</xdr:colOff>
      <xdr:row>88</xdr:row>
      <xdr:rowOff>120827</xdr:rowOff>
    </xdr:to>
    <xdr:pic>
      <xdr:nvPicPr>
        <xdr:cNvPr id="24" name="Рисунок 23">
          <a:extLst>
            <a:ext uri="{FF2B5EF4-FFF2-40B4-BE49-F238E27FC236}">
              <a16:creationId xmlns:a16="http://schemas.microsoft.com/office/drawing/2014/main" id="{5C044839-88D1-4B4B-8C5E-8A2839F9576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/>
        <a:srcRect t="11323" b="6718"/>
        <a:stretch/>
      </xdr:blipFill>
      <xdr:spPr>
        <a:xfrm>
          <a:off x="627865" y="52130076"/>
          <a:ext cx="1908167" cy="1000554"/>
        </a:xfrm>
        <a:prstGeom prst="rect">
          <a:avLst/>
        </a:prstGeom>
      </xdr:spPr>
    </xdr:pic>
    <xdr:clientData/>
  </xdr:twoCellAnchor>
  <xdr:twoCellAnchor editAs="oneCell">
    <xdr:from>
      <xdr:col>0</xdr:col>
      <xdr:colOff>742023</xdr:colOff>
      <xdr:row>90</xdr:row>
      <xdr:rowOff>0</xdr:rowOff>
    </xdr:from>
    <xdr:to>
      <xdr:col>0</xdr:col>
      <xdr:colOff>2330542</xdr:colOff>
      <xdr:row>95</xdr:row>
      <xdr:rowOff>219415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id="{F385F0EE-04FD-8B46-9B06-B525DB221D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742023" y="53809900"/>
          <a:ext cx="1588519" cy="1552916"/>
        </a:xfrm>
        <a:prstGeom prst="rect">
          <a:avLst/>
        </a:prstGeom>
      </xdr:spPr>
    </xdr:pic>
    <xdr:clientData/>
  </xdr:twoCellAnchor>
  <xdr:twoCellAnchor editAs="oneCell">
    <xdr:from>
      <xdr:col>0</xdr:col>
      <xdr:colOff>713484</xdr:colOff>
      <xdr:row>96</xdr:row>
      <xdr:rowOff>18682</xdr:rowOff>
    </xdr:from>
    <xdr:to>
      <xdr:col>0</xdr:col>
      <xdr:colOff>2340226</xdr:colOff>
      <xdr:row>102</xdr:row>
      <xdr:rowOff>2231</xdr:rowOff>
    </xdr:to>
    <xdr:pic>
      <xdr:nvPicPr>
        <xdr:cNvPr id="26" name="Рисунок 25">
          <a:extLst>
            <a:ext uri="{FF2B5EF4-FFF2-40B4-BE49-F238E27FC236}">
              <a16:creationId xmlns:a16="http://schemas.microsoft.com/office/drawing/2014/main" id="{E451C29F-DB99-894E-B365-CCF1CAB48B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713484" y="55428782"/>
          <a:ext cx="1626742" cy="1596449"/>
        </a:xfrm>
        <a:prstGeom prst="rect">
          <a:avLst/>
        </a:prstGeom>
      </xdr:spPr>
    </xdr:pic>
    <xdr:clientData/>
  </xdr:twoCellAnchor>
  <xdr:twoCellAnchor editAs="oneCell">
    <xdr:from>
      <xdr:col>0</xdr:col>
      <xdr:colOff>1141574</xdr:colOff>
      <xdr:row>68</xdr:row>
      <xdr:rowOff>28543</xdr:rowOff>
    </xdr:from>
    <xdr:to>
      <xdr:col>0</xdr:col>
      <xdr:colOff>2140450</xdr:colOff>
      <xdr:row>71</xdr:row>
      <xdr:rowOff>220262</xdr:rowOff>
    </xdr:to>
    <xdr:pic>
      <xdr:nvPicPr>
        <xdr:cNvPr id="27" name="Рисунок 26">
          <a:extLst>
            <a:ext uri="{FF2B5EF4-FFF2-40B4-BE49-F238E27FC236}">
              <a16:creationId xmlns:a16="http://schemas.microsoft.com/office/drawing/2014/main" id="{32A995CE-46BE-2F44-A94F-9D9170B48D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141574" y="47310643"/>
          <a:ext cx="998876" cy="1004519"/>
        </a:xfrm>
        <a:prstGeom prst="rect">
          <a:avLst/>
        </a:prstGeom>
      </xdr:spPr>
    </xdr:pic>
    <xdr:clientData/>
  </xdr:twoCellAnchor>
  <xdr:twoCellAnchor editAs="oneCell">
    <xdr:from>
      <xdr:col>0</xdr:col>
      <xdr:colOff>215287</xdr:colOff>
      <xdr:row>7</xdr:row>
      <xdr:rowOff>251956</xdr:rowOff>
    </xdr:from>
    <xdr:to>
      <xdr:col>0</xdr:col>
      <xdr:colOff>2918206</xdr:colOff>
      <xdr:row>7</xdr:row>
      <xdr:rowOff>2652889</xdr:rowOff>
    </xdr:to>
    <xdr:pic>
      <xdr:nvPicPr>
        <xdr:cNvPr id="31" name="Рисунок 30">
          <a:extLst>
            <a:ext uri="{FF2B5EF4-FFF2-40B4-BE49-F238E27FC236}">
              <a16:creationId xmlns:a16="http://schemas.microsoft.com/office/drawing/2014/main" id="{CCBAECF9-2C9E-614B-A97E-5E2BC37EA8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215287" y="7124067"/>
          <a:ext cx="2702919" cy="2400933"/>
        </a:xfrm>
        <a:prstGeom prst="rect">
          <a:avLst/>
        </a:prstGeom>
      </xdr:spPr>
    </xdr:pic>
    <xdr:clientData/>
  </xdr:twoCellAnchor>
  <xdr:twoCellAnchor editAs="oneCell">
    <xdr:from>
      <xdr:col>0</xdr:col>
      <xdr:colOff>128426</xdr:colOff>
      <xdr:row>15</xdr:row>
      <xdr:rowOff>99888</xdr:rowOff>
    </xdr:from>
    <xdr:to>
      <xdr:col>1</xdr:col>
      <xdr:colOff>6333</xdr:colOff>
      <xdr:row>15</xdr:row>
      <xdr:rowOff>2855788</xdr:rowOff>
    </xdr:to>
    <xdr:pic>
      <xdr:nvPicPr>
        <xdr:cNvPr id="32" name="Рисунок 31">
          <a:extLst>
            <a:ext uri="{FF2B5EF4-FFF2-40B4-BE49-F238E27FC236}">
              <a16:creationId xmlns:a16="http://schemas.microsoft.com/office/drawing/2014/main" id="{74CDCADA-8659-7D46-ABB7-79D1C41AF4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28426" y="7351588"/>
          <a:ext cx="2857500" cy="2755900"/>
        </a:xfrm>
        <a:prstGeom prst="rect">
          <a:avLst/>
        </a:prstGeom>
      </xdr:spPr>
    </xdr:pic>
    <xdr:clientData/>
  </xdr:twoCellAnchor>
  <xdr:oneCellAnchor>
    <xdr:from>
      <xdr:col>0</xdr:col>
      <xdr:colOff>656405</xdr:colOff>
      <xdr:row>51</xdr:row>
      <xdr:rowOff>0</xdr:rowOff>
    </xdr:from>
    <xdr:ext cx="1916335" cy="1295463"/>
    <xdr:pic>
      <xdr:nvPicPr>
        <xdr:cNvPr id="34" name="Рисунок 33">
          <a:extLst>
            <a:ext uri="{FF2B5EF4-FFF2-40B4-BE49-F238E27FC236}">
              <a16:creationId xmlns:a16="http://schemas.microsoft.com/office/drawing/2014/main" id="{9F6B952B-65B3-6843-A0C1-B8CA1D9EA8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656405" y="42498986"/>
          <a:ext cx="1916335" cy="1295463"/>
        </a:xfrm>
        <a:prstGeom prst="rect">
          <a:avLst/>
        </a:prstGeom>
      </xdr:spPr>
    </xdr:pic>
    <xdr:clientData/>
  </xdr:oneCellAnchor>
  <xdr:twoCellAnchor editAs="oneCell">
    <xdr:from>
      <xdr:col>0</xdr:col>
      <xdr:colOff>552173</xdr:colOff>
      <xdr:row>56</xdr:row>
      <xdr:rowOff>18406</xdr:rowOff>
    </xdr:from>
    <xdr:to>
      <xdr:col>0</xdr:col>
      <xdr:colOff>2540000</xdr:colOff>
      <xdr:row>60</xdr:row>
      <xdr:rowOff>216519</xdr:rowOff>
    </xdr:to>
    <xdr:pic>
      <xdr:nvPicPr>
        <xdr:cNvPr id="36" name="Рисунок 35">
          <a:extLst>
            <a:ext uri="{FF2B5EF4-FFF2-40B4-BE49-F238E27FC236}">
              <a16:creationId xmlns:a16="http://schemas.microsoft.com/office/drawing/2014/main" id="{95860C24-F4A3-2C20-7B20-9829DED429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552173" y="42517392"/>
          <a:ext cx="1987827" cy="1228838"/>
        </a:xfrm>
        <a:prstGeom prst="rect">
          <a:avLst/>
        </a:prstGeom>
      </xdr:spPr>
    </xdr:pic>
    <xdr:clientData/>
  </xdr:twoCellAnchor>
  <xdr:twoCellAnchor editAs="oneCell">
    <xdr:from>
      <xdr:col>0</xdr:col>
      <xdr:colOff>2644098</xdr:colOff>
      <xdr:row>0</xdr:row>
      <xdr:rowOff>0</xdr:rowOff>
    </xdr:from>
    <xdr:to>
      <xdr:col>10</xdr:col>
      <xdr:colOff>624604</xdr:colOff>
      <xdr:row>2</xdr:row>
      <xdr:rowOff>14868</xdr:rowOff>
    </xdr:to>
    <xdr:pic>
      <xdr:nvPicPr>
        <xdr:cNvPr id="41" name="Рисунок 40">
          <a:extLst>
            <a:ext uri="{FF2B5EF4-FFF2-40B4-BE49-F238E27FC236}">
              <a16:creationId xmlns:a16="http://schemas.microsoft.com/office/drawing/2014/main" id="{A2313A34-B2C7-C05A-4AAF-AFC674062F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2644098" y="0"/>
          <a:ext cx="19008375" cy="4262081"/>
        </a:xfrm>
        <a:prstGeom prst="rect">
          <a:avLst/>
        </a:prstGeom>
      </xdr:spPr>
    </xdr:pic>
    <xdr:clientData/>
  </xdr:twoCellAnchor>
  <xdr:oneCellAnchor>
    <xdr:from>
      <xdr:col>0</xdr:col>
      <xdr:colOff>300133</xdr:colOff>
      <xdr:row>16</xdr:row>
      <xdr:rowOff>319183</xdr:rowOff>
    </xdr:from>
    <xdr:ext cx="2481167" cy="2381391"/>
    <xdr:pic>
      <xdr:nvPicPr>
        <xdr:cNvPr id="35" name="Рисунок 34">
          <a:extLst>
            <a:ext uri="{FF2B5EF4-FFF2-40B4-BE49-F238E27FC236}">
              <a16:creationId xmlns:a16="http://schemas.microsoft.com/office/drawing/2014/main" id="{F2FC56AF-40DC-3D46-AE3F-037297186B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300133" y="18886583"/>
          <a:ext cx="2481167" cy="2381391"/>
        </a:xfrm>
        <a:prstGeom prst="rect">
          <a:avLst/>
        </a:prstGeom>
      </xdr:spPr>
    </xdr:pic>
    <xdr:clientData/>
  </xdr:oneCellAnchor>
  <xdr:twoCellAnchor editAs="oneCell">
    <xdr:from>
      <xdr:col>0</xdr:col>
      <xdr:colOff>266700</xdr:colOff>
      <xdr:row>17</xdr:row>
      <xdr:rowOff>203200</xdr:rowOff>
    </xdr:from>
    <xdr:to>
      <xdr:col>0</xdr:col>
      <xdr:colOff>2806700</xdr:colOff>
      <xdr:row>17</xdr:row>
      <xdr:rowOff>2743200</xdr:rowOff>
    </xdr:to>
    <xdr:pic>
      <xdr:nvPicPr>
        <xdr:cNvPr id="38" name="Рисунок 37">
          <a:extLst>
            <a:ext uri="{FF2B5EF4-FFF2-40B4-BE49-F238E27FC236}">
              <a16:creationId xmlns:a16="http://schemas.microsoft.com/office/drawing/2014/main" id="{37902658-4974-0CAF-D27F-9307CC3F3F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266700" y="21704300"/>
          <a:ext cx="2540000" cy="2540000"/>
        </a:xfrm>
        <a:prstGeom prst="rect">
          <a:avLst/>
        </a:prstGeom>
      </xdr:spPr>
    </xdr:pic>
    <xdr:clientData/>
  </xdr:twoCellAnchor>
  <xdr:twoCellAnchor editAs="oneCell">
    <xdr:from>
      <xdr:col>0</xdr:col>
      <xdr:colOff>360795</xdr:colOff>
      <xdr:row>9</xdr:row>
      <xdr:rowOff>331933</xdr:rowOff>
    </xdr:from>
    <xdr:to>
      <xdr:col>0</xdr:col>
      <xdr:colOff>2756477</xdr:colOff>
      <xdr:row>14</xdr:row>
      <xdr:rowOff>254925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662BD390-EBC2-F397-D3D8-31F67E5367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360795" y="13046874"/>
          <a:ext cx="2395682" cy="2343463"/>
        </a:xfrm>
        <a:prstGeom prst="rect">
          <a:avLst/>
        </a:prstGeom>
      </xdr:spPr>
    </xdr:pic>
    <xdr:clientData/>
  </xdr:twoCellAnchor>
  <xdr:twoCellAnchor editAs="oneCell">
    <xdr:from>
      <xdr:col>0</xdr:col>
      <xdr:colOff>57727</xdr:colOff>
      <xdr:row>8</xdr:row>
      <xdr:rowOff>245341</xdr:rowOff>
    </xdr:from>
    <xdr:to>
      <xdr:col>1</xdr:col>
      <xdr:colOff>74909</xdr:colOff>
      <xdr:row>8</xdr:row>
      <xdr:rowOff>2742046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BA9FCD87-FC2C-6F1C-D196-5018FF7820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57727" y="10015682"/>
          <a:ext cx="3091159" cy="249670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0"/>
    <pageSetUpPr fitToPage="1"/>
  </sheetPr>
  <dimension ref="A1:L110"/>
  <sheetViews>
    <sheetView tabSelected="1" view="pageBreakPreview" zoomScale="61" zoomScaleNormal="58" zoomScaleSheetLayoutView="61" workbookViewId="0">
      <selection activeCell="N8" sqref="N1:N8"/>
    </sheetView>
  </sheetViews>
  <sheetFormatPr baseColWidth="10" defaultColWidth="8.5" defaultRowHeight="17" x14ac:dyDescent="0.2"/>
  <cols>
    <col min="1" max="1" width="40.33203125" style="3" customWidth="1"/>
    <col min="2" max="2" width="132" style="3" customWidth="1"/>
    <col min="3" max="3" width="12.6640625" style="3" customWidth="1"/>
    <col min="4" max="5" width="15.6640625" style="3" customWidth="1"/>
    <col min="6" max="6" width="15.5" style="3" customWidth="1"/>
    <col min="7" max="7" width="22" style="3" customWidth="1"/>
    <col min="8" max="8" width="22" style="3" hidden="1" customWidth="1"/>
    <col min="9" max="9" width="22" style="3" customWidth="1"/>
    <col min="10" max="10" width="22" style="3" hidden="1" customWidth="1"/>
    <col min="11" max="11" width="22" style="3" customWidth="1"/>
    <col min="12" max="12" width="21" style="3" customWidth="1"/>
    <col min="13" max="16384" width="8.5" style="3"/>
  </cols>
  <sheetData>
    <row r="1" spans="1:12" ht="287" customHeight="1" thickBot="1" x14ac:dyDescent="0.25">
      <c r="A1" s="187"/>
      <c r="B1" s="187"/>
      <c r="C1" s="187"/>
      <c r="D1" s="187"/>
      <c r="E1" s="187"/>
      <c r="F1" s="187"/>
      <c r="G1" s="187"/>
      <c r="H1" s="187"/>
      <c r="I1" s="187"/>
      <c r="J1" s="187"/>
      <c r="K1" s="187"/>
      <c r="L1" s="187"/>
    </row>
    <row r="2" spans="1:12" ht="48" customHeight="1" x14ac:dyDescent="0.2">
      <c r="A2" s="117"/>
      <c r="B2" s="118"/>
      <c r="C2" s="118"/>
      <c r="D2" s="118"/>
      <c r="E2" s="118"/>
      <c r="F2" s="118"/>
      <c r="G2" s="118"/>
      <c r="H2" s="118"/>
      <c r="I2" s="118"/>
      <c r="J2" s="118"/>
      <c r="K2" s="118"/>
      <c r="L2" s="119"/>
    </row>
    <row r="3" spans="1:12" ht="31" customHeight="1" x14ac:dyDescent="0.2">
      <c r="A3" s="196" t="s">
        <v>192</v>
      </c>
      <c r="B3" s="197"/>
      <c r="C3" s="197"/>
      <c r="D3" s="197"/>
      <c r="E3" s="197"/>
      <c r="F3" s="197"/>
      <c r="G3" s="197"/>
      <c r="H3" s="197"/>
      <c r="I3" s="197"/>
      <c r="J3" s="197"/>
      <c r="K3" s="197"/>
      <c r="L3" s="198"/>
    </row>
    <row r="4" spans="1:12" ht="31" customHeight="1" x14ac:dyDescent="0.2">
      <c r="A4" s="188" t="s">
        <v>167</v>
      </c>
      <c r="B4" s="189"/>
      <c r="C4" s="189"/>
      <c r="D4" s="189"/>
      <c r="E4" s="189"/>
      <c r="F4" s="189"/>
      <c r="G4" s="189"/>
      <c r="H4" s="189"/>
      <c r="I4" s="189"/>
      <c r="J4" s="189"/>
      <c r="K4" s="10"/>
      <c r="L4" s="11">
        <f>IF(SUM($J:$J)&lt;=Настройки!$C$3,Настройки!$D$3,IF(SUM($J:$J)&lt;=Настройки!$C$4,Настройки!$D$4,IF(SUM($J:$J)&lt;=Настройки!$C$5,Настройки!$D$5,IF(SUM($J:$J)&lt;=Настройки!$C$6,Настройки!$D$6,IF(SUM($J:$J)&lt;=Настройки!$C$7,Настройки!$D$7,IF(SUM($J:$J)&lt;=Настройки!$C$8,Настройки!$D$8,Настройки!$D$9))))))</f>
        <v>0.33</v>
      </c>
    </row>
    <row r="5" spans="1:12" ht="31" customHeight="1" thickBot="1" x14ac:dyDescent="0.25">
      <c r="A5" s="188" t="s">
        <v>198</v>
      </c>
      <c r="B5" s="189"/>
      <c r="C5" s="189"/>
      <c r="D5" s="189"/>
      <c r="E5" s="189"/>
      <c r="F5" s="189"/>
      <c r="G5" s="189"/>
      <c r="H5" s="189"/>
      <c r="I5" s="189"/>
      <c r="J5" s="189"/>
      <c r="K5" s="10"/>
      <c r="L5" s="11">
        <f>IF(SUM($J:$J)&lt;=Настройки!$C$3,Настройки!$E$3,IF(SUM($J:$J)&lt;=Настройки!$C$4,Настройки!$E$4,IF(SUM($J:$J)&lt;=Настройки!$C$5,Настройки!$E$5,IF(SUM($J:$J)&lt;=Настройки!$C$6,Настройки!$E$6,IF(SUM($J:$J)&lt;=Настройки!$C$7,Настройки!$E$7,IF(SUM($J:$J)&lt;=Настройки!$C$8,Настройки!$E$8,Настройки!$E$9))))))</f>
        <v>0.38</v>
      </c>
    </row>
    <row r="6" spans="1:12" ht="64" customHeight="1" thickBot="1" x14ac:dyDescent="0.25">
      <c r="A6" s="12"/>
      <c r="B6" s="16" t="s">
        <v>0</v>
      </c>
      <c r="C6" s="13" t="s">
        <v>62</v>
      </c>
      <c r="D6" s="14" t="s">
        <v>174</v>
      </c>
      <c r="E6" s="14" t="s">
        <v>190</v>
      </c>
      <c r="F6" s="14" t="s">
        <v>191</v>
      </c>
      <c r="G6" s="14" t="s">
        <v>1</v>
      </c>
      <c r="H6" s="14" t="s">
        <v>168</v>
      </c>
      <c r="I6" s="17" t="s">
        <v>148</v>
      </c>
      <c r="J6" s="18" t="s">
        <v>169</v>
      </c>
      <c r="K6" s="18" t="s">
        <v>149</v>
      </c>
      <c r="L6" s="15" t="s">
        <v>145</v>
      </c>
    </row>
    <row r="7" spans="1:12" ht="49" customHeight="1" thickBot="1" x14ac:dyDescent="0.25">
      <c r="A7" s="214" t="s">
        <v>178</v>
      </c>
      <c r="B7" s="215"/>
      <c r="C7" s="215"/>
      <c r="D7" s="215"/>
      <c r="E7" s="215"/>
      <c r="F7" s="215"/>
      <c r="G7" s="215"/>
      <c r="H7" s="215"/>
      <c r="I7" s="215"/>
      <c r="J7" s="215"/>
      <c r="K7" s="215"/>
      <c r="L7" s="216"/>
    </row>
    <row r="8" spans="1:12" ht="230" customHeight="1" thickBot="1" x14ac:dyDescent="0.25">
      <c r="A8" s="4"/>
      <c r="B8" s="19" t="s">
        <v>173</v>
      </c>
      <c r="C8" s="20" t="s">
        <v>144</v>
      </c>
      <c r="D8" s="20">
        <v>20990</v>
      </c>
      <c r="E8" s="20">
        <f>ROUNDDOWN(D8*0.98,-1)</f>
        <v>20570</v>
      </c>
      <c r="F8" s="20">
        <f>ROUNDDOWN(E8*0.945,-1)</f>
        <v>19430</v>
      </c>
      <c r="G8" s="21">
        <f>IF(SUM($J:$J)&lt;=Настройки!$C$3,ROUNDDOWN(F8-(F8*Настройки!$D$3),-1),ROUNDDOWN(F8-(F8*$L$4),-1))</f>
        <v>13010</v>
      </c>
      <c r="H8" s="21">
        <f xml:space="preserve"> ROUNDDOWN(F8-(F8*Настройки!$D$3),-1)</f>
        <v>13010</v>
      </c>
      <c r="I8" s="22"/>
      <c r="J8" s="23">
        <f>H8*I8</f>
        <v>0</v>
      </c>
      <c r="K8" s="24">
        <f>IF(SUM($J:$J)&lt;=Настройки!$C$3,J8,G8*I8)</f>
        <v>0</v>
      </c>
      <c r="L8" s="25">
        <f>(F8-G8)*I8</f>
        <v>0</v>
      </c>
    </row>
    <row r="9" spans="1:12" ht="230" customHeight="1" thickBot="1" x14ac:dyDescent="0.25">
      <c r="A9" s="102"/>
      <c r="B9" s="107" t="s">
        <v>188</v>
      </c>
      <c r="C9" s="108" t="s">
        <v>179</v>
      </c>
      <c r="D9" s="115">
        <v>8390</v>
      </c>
      <c r="E9" s="115">
        <v>8390</v>
      </c>
      <c r="F9" s="115">
        <f>ROUNDDOWN(E9*0.95,-1)</f>
        <v>7970</v>
      </c>
      <c r="G9" s="109">
        <f>IF(SUM($J:$J)&lt;=Настройки!$C$3,ROUNDDOWN(F9-(F9*Настройки!$D$3),-1),ROUNDDOWN(F9-(F9*$L$4),-1))</f>
        <v>5330</v>
      </c>
      <c r="H9" s="109">
        <f xml:space="preserve"> ROUNDDOWN(F9-(F9*Настройки!$D$3),-1)</f>
        <v>5330</v>
      </c>
      <c r="I9" s="110"/>
      <c r="J9" s="111">
        <f>H9*I9</f>
        <v>0</v>
      </c>
      <c r="K9" s="112">
        <f>IF(SUM($J:$J)&lt;=Настройки!$C$3,J9,G9*I9)</f>
        <v>0</v>
      </c>
      <c r="L9" s="113">
        <f>(F9-G9)*I9</f>
        <v>0</v>
      </c>
    </row>
    <row r="10" spans="1:12" ht="45" customHeight="1" x14ac:dyDescent="0.2">
      <c r="A10" s="208"/>
      <c r="B10" s="169" t="s">
        <v>189</v>
      </c>
      <c r="C10" s="170"/>
      <c r="D10" s="171"/>
      <c r="E10" s="170"/>
      <c r="F10" s="171"/>
      <c r="G10" s="172"/>
      <c r="H10" s="172"/>
      <c r="I10" s="173"/>
      <c r="J10" s="174"/>
      <c r="K10" s="174"/>
      <c r="L10" s="175"/>
    </row>
    <row r="11" spans="1:12" ht="37" customHeight="1" x14ac:dyDescent="0.2">
      <c r="A11" s="209"/>
      <c r="B11" s="168" t="s">
        <v>3</v>
      </c>
      <c r="C11" s="163" t="s">
        <v>180</v>
      </c>
      <c r="D11" s="164">
        <v>9440</v>
      </c>
      <c r="E11" s="164">
        <v>9440</v>
      </c>
      <c r="F11" s="164">
        <f>ROUNDDOWN(E11*0.95,-1)</f>
        <v>8960</v>
      </c>
      <c r="G11" s="165">
        <f>IF(SUM($J:$J)&lt;=Настройки!$C$3,ROUNDDOWN(F11-(F11*Настройки!$D$3),-1),ROUNDDOWN(F11-(F11*$L$4),-1))</f>
        <v>6000</v>
      </c>
      <c r="H11" s="165">
        <f xml:space="preserve"> ROUNDDOWN(F11-(F11*Настройки!$D$3),-1)</f>
        <v>6000</v>
      </c>
      <c r="I11" s="166"/>
      <c r="J11" s="167">
        <f>H11*I11</f>
        <v>0</v>
      </c>
      <c r="K11" s="167">
        <f>IF(SUM($J:$J)&lt;=Настройки!$C$3,J11,G11*I11)</f>
        <v>0</v>
      </c>
      <c r="L11" s="176">
        <f t="shared" ref="L11:L18" si="0">(F11-G11)*I11</f>
        <v>0</v>
      </c>
    </row>
    <row r="12" spans="1:12" ht="37" customHeight="1" x14ac:dyDescent="0.2">
      <c r="A12" s="209"/>
      <c r="B12" s="168" t="s">
        <v>27</v>
      </c>
      <c r="C12" s="163" t="s">
        <v>184</v>
      </c>
      <c r="D12" s="164">
        <v>9965</v>
      </c>
      <c r="E12" s="164">
        <v>9965</v>
      </c>
      <c r="F12" s="164">
        <f t="shared" ref="F12:F15" si="1">ROUNDDOWN(E12*0.95,-1)</f>
        <v>9460</v>
      </c>
      <c r="G12" s="165">
        <f>IF(SUM($J:$J)&lt;=Настройки!$C$3,ROUNDDOWN(F12-(F12*Настройки!$D$3),-1),ROUNDDOWN(F12-(F12*$L$4),-1))</f>
        <v>6330</v>
      </c>
      <c r="H12" s="165">
        <f xml:space="preserve"> ROUNDDOWN(F12-(F12*Настройки!$D$3),-1)</f>
        <v>6330</v>
      </c>
      <c r="I12" s="166"/>
      <c r="J12" s="167">
        <f>H12*I12</f>
        <v>0</v>
      </c>
      <c r="K12" s="167">
        <f>IF(SUM($J:$J)&lt;=Настройки!$C$3,J12,G12*I12)</f>
        <v>0</v>
      </c>
      <c r="L12" s="176">
        <f t="shared" si="0"/>
        <v>0</v>
      </c>
    </row>
    <row r="13" spans="1:12" ht="37" customHeight="1" x14ac:dyDescent="0.2">
      <c r="A13" s="209"/>
      <c r="B13" s="168" t="s">
        <v>39</v>
      </c>
      <c r="C13" s="163" t="s">
        <v>185</v>
      </c>
      <c r="D13" s="164">
        <v>9965</v>
      </c>
      <c r="E13" s="164">
        <v>9965</v>
      </c>
      <c r="F13" s="164">
        <f t="shared" si="1"/>
        <v>9460</v>
      </c>
      <c r="G13" s="165">
        <f>IF(SUM($J:$J)&lt;=Настройки!$C$3,ROUNDDOWN(F13-(F13*Настройки!$D$3),-1),ROUNDDOWN(F13-(F13*$L$4),-1))</f>
        <v>6330</v>
      </c>
      <c r="H13" s="165">
        <f xml:space="preserve"> ROUNDDOWN(F13-(F13*Настройки!$D$3),-1)</f>
        <v>6330</v>
      </c>
      <c r="I13" s="166"/>
      <c r="J13" s="167">
        <f>H13*I13</f>
        <v>0</v>
      </c>
      <c r="K13" s="167">
        <f>IF(SUM($J:$J)&lt;=Настройки!$C$3,J13,G13*I13)</f>
        <v>0</v>
      </c>
      <c r="L13" s="176">
        <f t="shared" si="0"/>
        <v>0</v>
      </c>
    </row>
    <row r="14" spans="1:12" ht="37" customHeight="1" x14ac:dyDescent="0.2">
      <c r="A14" s="209"/>
      <c r="B14" s="168" t="s">
        <v>4</v>
      </c>
      <c r="C14" s="163" t="s">
        <v>186</v>
      </c>
      <c r="D14" s="164">
        <v>9965</v>
      </c>
      <c r="E14" s="164">
        <v>9965</v>
      </c>
      <c r="F14" s="164">
        <f t="shared" si="1"/>
        <v>9460</v>
      </c>
      <c r="G14" s="165">
        <f>IF(SUM($J:$J)&lt;=Настройки!$C$3,ROUNDDOWN(F14-(F14*Настройки!$D$3),-1),ROUNDDOWN(F14-(F14*$L$4),-1))</f>
        <v>6330</v>
      </c>
      <c r="H14" s="165">
        <f xml:space="preserve"> ROUNDDOWN(F14-(F14*Настройки!$D$3),-1)</f>
        <v>6330</v>
      </c>
      <c r="I14" s="166"/>
      <c r="J14" s="167">
        <f>H14*I14</f>
        <v>0</v>
      </c>
      <c r="K14" s="167">
        <f>IF(SUM($J:$J)&lt;=Настройки!$C$3,J14,G14*I14)</f>
        <v>0</v>
      </c>
      <c r="L14" s="176">
        <f t="shared" si="0"/>
        <v>0</v>
      </c>
    </row>
    <row r="15" spans="1:12" ht="37" customHeight="1" thickBot="1" x14ac:dyDescent="0.25">
      <c r="A15" s="210"/>
      <c r="B15" s="177" t="s">
        <v>28</v>
      </c>
      <c r="C15" s="178" t="s">
        <v>187</v>
      </c>
      <c r="D15" s="179">
        <v>9965</v>
      </c>
      <c r="E15" s="179">
        <v>9965</v>
      </c>
      <c r="F15" s="179">
        <f t="shared" si="1"/>
        <v>9460</v>
      </c>
      <c r="G15" s="180">
        <f>IF(SUM($J:$J)&lt;=Настройки!$C$3,ROUNDDOWN(F15-(F15*Настройки!$D$3),-1),ROUNDDOWN(F15-(F15*$L$4),-1))</f>
        <v>6330</v>
      </c>
      <c r="H15" s="180">
        <f xml:space="preserve"> ROUNDDOWN(F15-(F15*Настройки!$D$3),-1)</f>
        <v>6330</v>
      </c>
      <c r="I15" s="181"/>
      <c r="J15" s="182">
        <f>H15*I15</f>
        <v>0</v>
      </c>
      <c r="K15" s="182">
        <f>IF(SUM($J:$J)&lt;=Настройки!$C$3,J15,G15*I15)</f>
        <v>0</v>
      </c>
      <c r="L15" s="183">
        <f t="shared" si="0"/>
        <v>0</v>
      </c>
    </row>
    <row r="16" spans="1:12" ht="231" customHeight="1" thickBot="1" x14ac:dyDescent="0.25">
      <c r="A16" s="101"/>
      <c r="B16" s="114" t="s">
        <v>177</v>
      </c>
      <c r="C16" s="58" t="s">
        <v>150</v>
      </c>
      <c r="D16" s="58">
        <v>5660</v>
      </c>
      <c r="E16" s="58">
        <v>5660</v>
      </c>
      <c r="F16" s="58">
        <f>ROUNDDOWN(E16*0.95,-1)</f>
        <v>5370</v>
      </c>
      <c r="G16" s="59">
        <f>IF(SUM($J:$J)&lt;=Настройки!$C$3,ROUNDDOWN(F16-(F16*Настройки!$D$3),-1),ROUNDDOWN(F16-(F16*$L$4),-1))</f>
        <v>3590</v>
      </c>
      <c r="H16" s="59">
        <f xml:space="preserve"> ROUNDDOWN(F16-(F16*Настройки!$D$3),-1)</f>
        <v>3590</v>
      </c>
      <c r="I16" s="103"/>
      <c r="J16" s="104">
        <f t="shared" ref="J16:J18" si="2">H16*I16</f>
        <v>0</v>
      </c>
      <c r="K16" s="105">
        <f>IF(SUM($J:$J)&lt;=Настройки!$C$3,J16,G16*I16)</f>
        <v>0</v>
      </c>
      <c r="L16" s="106">
        <f t="shared" si="0"/>
        <v>0</v>
      </c>
    </row>
    <row r="17" spans="1:12" ht="231" customHeight="1" thickBot="1" x14ac:dyDescent="0.25">
      <c r="A17" s="4"/>
      <c r="B17" s="19" t="s">
        <v>181</v>
      </c>
      <c r="C17" s="20" t="s">
        <v>151</v>
      </c>
      <c r="D17" s="116">
        <v>1565</v>
      </c>
      <c r="E17" s="58">
        <f>ROUNDDOWN(D17*0.98,-1)</f>
        <v>1530</v>
      </c>
      <c r="F17" s="116">
        <f>ROUNDDOWN(E17*0.95,-1)</f>
        <v>1450</v>
      </c>
      <c r="G17" s="21">
        <f>IF(SUM($J:$J)&lt;=Настройки!$C$3,ROUNDDOWN(F17-(F17*Настройки!$E$3),-1),ROUNDDOWN(F17-(F17*$L$5),-1))</f>
        <v>890</v>
      </c>
      <c r="H17" s="21">
        <f xml:space="preserve"> ROUNDDOWN(F17-(F17*Настройки!$D$3),-1)</f>
        <v>970</v>
      </c>
      <c r="I17" s="22"/>
      <c r="J17" s="23">
        <f t="shared" ref="J17" si="3">H17*I17</f>
        <v>0</v>
      </c>
      <c r="K17" s="24">
        <f>IF(SUM($J:$J)&lt;=Настройки!$C$3,J17,G17*I17)</f>
        <v>0</v>
      </c>
      <c r="L17" s="25">
        <f t="shared" si="0"/>
        <v>0</v>
      </c>
    </row>
    <row r="18" spans="1:12" ht="230" customHeight="1" thickBot="1" x14ac:dyDescent="0.25">
      <c r="A18" s="4"/>
      <c r="B18" s="19" t="s">
        <v>182</v>
      </c>
      <c r="C18" s="20" t="s">
        <v>183</v>
      </c>
      <c r="D18" s="116">
        <v>1040</v>
      </c>
      <c r="E18" s="58">
        <f>ROUNDDOWN(D18*0.96,-1)</f>
        <v>990</v>
      </c>
      <c r="F18" s="116">
        <f>ROUNDDOWN(E18*0.95,-1)</f>
        <v>940</v>
      </c>
      <c r="G18" s="21">
        <f>IF(SUM($J:$J)&lt;=Настройки!$C$3,ROUNDDOWN(F18-(F18*Настройки!$E$3),-1),ROUNDDOWN(F18-(F18*$L$5),-1))</f>
        <v>580</v>
      </c>
      <c r="H18" s="21">
        <f xml:space="preserve"> ROUNDDOWN(F18-(F18*Настройки!$D$3),-1)</f>
        <v>620</v>
      </c>
      <c r="I18" s="22"/>
      <c r="J18" s="23">
        <f t="shared" si="2"/>
        <v>0</v>
      </c>
      <c r="K18" s="24">
        <f>IF(SUM($J:$J)&lt;=Настройки!$C$3,J18,G18*I18)</f>
        <v>0</v>
      </c>
      <c r="L18" s="25">
        <f t="shared" si="0"/>
        <v>0</v>
      </c>
    </row>
    <row r="19" spans="1:12" ht="49" customHeight="1" thickBot="1" x14ac:dyDescent="0.25">
      <c r="A19" s="199" t="s">
        <v>175</v>
      </c>
      <c r="B19" s="200"/>
      <c r="C19" s="200"/>
      <c r="D19" s="200"/>
      <c r="E19" s="200"/>
      <c r="F19" s="200"/>
      <c r="G19" s="200"/>
      <c r="H19" s="200"/>
      <c r="I19" s="200"/>
      <c r="J19" s="200"/>
      <c r="K19" s="200"/>
      <c r="L19" s="201"/>
    </row>
    <row r="20" spans="1:12" ht="21" customHeight="1" x14ac:dyDescent="0.2">
      <c r="A20" s="217"/>
      <c r="B20" s="135" t="s">
        <v>140</v>
      </c>
      <c r="C20" s="136"/>
      <c r="D20" s="136"/>
      <c r="E20" s="136"/>
      <c r="F20" s="137"/>
      <c r="G20" s="137"/>
      <c r="H20" s="137"/>
      <c r="I20" s="138"/>
      <c r="J20" s="139"/>
      <c r="K20" s="140"/>
      <c r="L20" s="141"/>
    </row>
    <row r="21" spans="1:12" ht="21" customHeight="1" x14ac:dyDescent="0.2">
      <c r="A21" s="218"/>
      <c r="B21" s="27" t="s">
        <v>63</v>
      </c>
      <c r="C21" s="28" t="s">
        <v>58</v>
      </c>
      <c r="D21" s="28">
        <v>6080</v>
      </c>
      <c r="E21" s="28">
        <f>ROUNDDOWN(D21*0.92,-1)</f>
        <v>5590</v>
      </c>
      <c r="F21" s="28">
        <f>ROUNDDOWN(E21*0.95,-1)</f>
        <v>5310</v>
      </c>
      <c r="G21" s="29">
        <f>IF(SUM($J:$J)&lt;=Настройки!$C$3,ROUNDDOWN(F21-(F21*Настройки!$D$3),-1),ROUNDDOWN(F21-(F21*$L$4),-1))</f>
        <v>3550</v>
      </c>
      <c r="H21" s="29">
        <f xml:space="preserve"> ROUNDDOWN(F21-(F21*Настройки!$D$3),-1)</f>
        <v>3550</v>
      </c>
      <c r="I21" s="30"/>
      <c r="J21" s="31">
        <f t="shared" ref="J21:J26" si="4">H21*I21</f>
        <v>0</v>
      </c>
      <c r="K21" s="32">
        <f>IF(SUM($J:$J)&lt;=Настройки!$C$3,J21,G21*I21)</f>
        <v>0</v>
      </c>
      <c r="L21" s="127">
        <f t="shared" ref="L21:L26" si="5">(F21-G21)*I21</f>
        <v>0</v>
      </c>
    </row>
    <row r="22" spans="1:12" ht="21" customHeight="1" x14ac:dyDescent="0.2">
      <c r="A22" s="218"/>
      <c r="B22" s="27" t="s">
        <v>64</v>
      </c>
      <c r="C22" s="28" t="s">
        <v>40</v>
      </c>
      <c r="D22" s="28">
        <v>7130</v>
      </c>
      <c r="E22" s="28">
        <f>ROUNDDOWN(D22*0.94,-1)</f>
        <v>6700</v>
      </c>
      <c r="F22" s="28">
        <f t="shared" ref="F22:F60" si="6">ROUNDDOWN(E22*0.95,-1)</f>
        <v>6360</v>
      </c>
      <c r="G22" s="29">
        <f>IF(SUM($J:$J)&lt;=Настройки!$C$3,ROUNDDOWN(F22-(F22*Настройки!$D$3),-1),ROUNDDOWN(F22-(F22*$L$4),-1))</f>
        <v>4260</v>
      </c>
      <c r="H22" s="29">
        <f xml:space="preserve"> ROUNDDOWN(F22-(F22*Настройки!$D$3),-1)</f>
        <v>4260</v>
      </c>
      <c r="I22" s="34"/>
      <c r="J22" s="31">
        <f t="shared" si="4"/>
        <v>0</v>
      </c>
      <c r="K22" s="32">
        <f>IF(SUM($J:$J)&lt;=Настройки!$C$3,J22,G22*I22)</f>
        <v>0</v>
      </c>
      <c r="L22" s="127">
        <f t="shared" si="5"/>
        <v>0</v>
      </c>
    </row>
    <row r="23" spans="1:12" ht="21" customHeight="1" x14ac:dyDescent="0.2">
      <c r="A23" s="218"/>
      <c r="B23" s="27" t="s">
        <v>65</v>
      </c>
      <c r="C23" s="28" t="s">
        <v>41</v>
      </c>
      <c r="D23" s="28">
        <v>7130</v>
      </c>
      <c r="E23" s="28">
        <f t="shared" ref="E23:E45" si="7">ROUNDDOWN(D23*0.94,-1)</f>
        <v>6700</v>
      </c>
      <c r="F23" s="28">
        <f t="shared" si="6"/>
        <v>6360</v>
      </c>
      <c r="G23" s="29">
        <f>IF(SUM($J:$J)&lt;=Настройки!$C$3,ROUNDDOWN(F23-(F23*Настройки!$D$3),-1),ROUNDDOWN(F23-(F23*$L$4),-1))</f>
        <v>4260</v>
      </c>
      <c r="H23" s="29">
        <f xml:space="preserve"> ROUNDDOWN(F23-(F23*Настройки!$D$3),-1)</f>
        <v>4260</v>
      </c>
      <c r="I23" s="34"/>
      <c r="J23" s="31">
        <f t="shared" si="4"/>
        <v>0</v>
      </c>
      <c r="K23" s="32">
        <f>IF(SUM($J:$J)&lt;=Настройки!$C$3,J23,G23*I23)</f>
        <v>0</v>
      </c>
      <c r="L23" s="127">
        <f t="shared" si="5"/>
        <v>0</v>
      </c>
    </row>
    <row r="24" spans="1:12" ht="21" customHeight="1" x14ac:dyDescent="0.2">
      <c r="A24" s="218"/>
      <c r="B24" s="27" t="s">
        <v>66</v>
      </c>
      <c r="C24" s="28" t="s">
        <v>42</v>
      </c>
      <c r="D24" s="28">
        <v>7130</v>
      </c>
      <c r="E24" s="28">
        <f t="shared" si="7"/>
        <v>6700</v>
      </c>
      <c r="F24" s="28">
        <f t="shared" si="6"/>
        <v>6360</v>
      </c>
      <c r="G24" s="29">
        <f>IF(SUM($J:$J)&lt;=Настройки!$C$3,ROUNDDOWN(F24-(F24*Настройки!$D$3),-1),ROUNDDOWN(F24-(F24*$L$4),-1))</f>
        <v>4260</v>
      </c>
      <c r="H24" s="29">
        <f xml:space="preserve"> ROUNDDOWN(F24-(F24*Настройки!$D$3),-1)</f>
        <v>4260</v>
      </c>
      <c r="I24" s="34"/>
      <c r="J24" s="31">
        <f t="shared" si="4"/>
        <v>0</v>
      </c>
      <c r="K24" s="32">
        <f>IF(SUM($J:$J)&lt;=Настройки!$C$3,J24,G24*I24)</f>
        <v>0</v>
      </c>
      <c r="L24" s="127">
        <f t="shared" si="5"/>
        <v>0</v>
      </c>
    </row>
    <row r="25" spans="1:12" ht="21" customHeight="1" x14ac:dyDescent="0.2">
      <c r="A25" s="218"/>
      <c r="B25" s="27" t="s">
        <v>67</v>
      </c>
      <c r="C25" s="28" t="s">
        <v>43</v>
      </c>
      <c r="D25" s="28">
        <v>7130</v>
      </c>
      <c r="E25" s="28">
        <f t="shared" si="7"/>
        <v>6700</v>
      </c>
      <c r="F25" s="28">
        <f t="shared" si="6"/>
        <v>6360</v>
      </c>
      <c r="G25" s="29">
        <f>IF(SUM($J:$J)&lt;=Настройки!$C$3,ROUNDDOWN(F25-(F25*Настройки!$D$3),-1),ROUNDDOWN(F25-(F25*$L$4),-1))</f>
        <v>4260</v>
      </c>
      <c r="H25" s="29">
        <f xml:space="preserve"> ROUNDDOWN(F25-(F25*Настройки!$D$3),-1)</f>
        <v>4260</v>
      </c>
      <c r="I25" s="34"/>
      <c r="J25" s="31">
        <f t="shared" si="4"/>
        <v>0</v>
      </c>
      <c r="K25" s="32">
        <f>IF(SUM($J:$J)&lt;=Настройки!$C$3,J25,G25*I25)</f>
        <v>0</v>
      </c>
      <c r="L25" s="127">
        <f t="shared" si="5"/>
        <v>0</v>
      </c>
    </row>
    <row r="26" spans="1:12" ht="21" thickBot="1" x14ac:dyDescent="0.25">
      <c r="A26" s="219"/>
      <c r="B26" s="128" t="s">
        <v>68</v>
      </c>
      <c r="C26" s="142" t="s">
        <v>44</v>
      </c>
      <c r="D26" s="142">
        <v>7130</v>
      </c>
      <c r="E26" s="142">
        <f t="shared" si="7"/>
        <v>6700</v>
      </c>
      <c r="F26" s="142">
        <f t="shared" si="6"/>
        <v>6360</v>
      </c>
      <c r="G26" s="130">
        <f>IF(SUM($J:$J)&lt;=Настройки!$C$3,ROUNDDOWN(F26-(F26*Настройки!$D$3),-1),ROUNDDOWN(F26-(F26*$L$4),-1))</f>
        <v>4260</v>
      </c>
      <c r="H26" s="130">
        <f xml:space="preserve"> ROUNDDOWN(F26-(F26*Настройки!$D$3),-1)</f>
        <v>4260</v>
      </c>
      <c r="I26" s="143"/>
      <c r="J26" s="131">
        <f t="shared" si="4"/>
        <v>0</v>
      </c>
      <c r="K26" s="144">
        <f>IF(SUM($J:$J)&lt;=Настройки!$C$3,J26,G26*I26)</f>
        <v>0</v>
      </c>
      <c r="L26" s="132">
        <f t="shared" si="5"/>
        <v>0</v>
      </c>
    </row>
    <row r="27" spans="1:12" ht="21" customHeight="1" x14ac:dyDescent="0.2">
      <c r="A27" s="217"/>
      <c r="B27" s="145" t="s">
        <v>141</v>
      </c>
      <c r="C27" s="146"/>
      <c r="D27" s="147"/>
      <c r="E27" s="123"/>
      <c r="F27" s="123"/>
      <c r="G27" s="124"/>
      <c r="H27" s="124"/>
      <c r="I27" s="138"/>
      <c r="J27" s="125"/>
      <c r="K27" s="148"/>
      <c r="L27" s="126"/>
    </row>
    <row r="28" spans="1:12" ht="21" customHeight="1" x14ac:dyDescent="0.2">
      <c r="A28" s="218"/>
      <c r="B28" s="27" t="s">
        <v>69</v>
      </c>
      <c r="C28" s="46" t="s">
        <v>57</v>
      </c>
      <c r="D28" s="28">
        <v>6080</v>
      </c>
      <c r="E28" s="28">
        <f t="shared" si="7"/>
        <v>5710</v>
      </c>
      <c r="F28" s="28">
        <f t="shared" si="6"/>
        <v>5420</v>
      </c>
      <c r="G28" s="29">
        <f>IF(SUM($J:$J)&lt;=Настройки!$C$3,ROUNDDOWN(F28-(F28*Настройки!$D$3),-1),ROUNDDOWN(F28-(F28*$L$4),-1))</f>
        <v>3630</v>
      </c>
      <c r="H28" s="29">
        <f xml:space="preserve"> ROUNDDOWN(F28-(F28*Настройки!$D$3),-1)</f>
        <v>3630</v>
      </c>
      <c r="I28" s="34"/>
      <c r="J28" s="31">
        <f t="shared" ref="J28:J33" si="8">H28*I28</f>
        <v>0</v>
      </c>
      <c r="K28" s="32">
        <f>IF(SUM($J:$J)&lt;=Настройки!$C$3,J28,G28*I28)</f>
        <v>0</v>
      </c>
      <c r="L28" s="127">
        <f t="shared" ref="L28:L33" si="9">(F28-G28)*I28</f>
        <v>0</v>
      </c>
    </row>
    <row r="29" spans="1:12" ht="21" customHeight="1" x14ac:dyDescent="0.2">
      <c r="A29" s="218"/>
      <c r="B29" s="27" t="s">
        <v>70</v>
      </c>
      <c r="C29" s="46" t="s">
        <v>45</v>
      </c>
      <c r="D29" s="28">
        <v>7130</v>
      </c>
      <c r="E29" s="28">
        <f t="shared" si="7"/>
        <v>6700</v>
      </c>
      <c r="F29" s="28">
        <f t="shared" si="6"/>
        <v>6360</v>
      </c>
      <c r="G29" s="29">
        <f>IF(SUM($J:$J)&lt;=Настройки!$C$3,ROUNDDOWN(F29-(F29*Настройки!$D$3),-1),ROUNDDOWN(F29-(F29*$L$4),-1))</f>
        <v>4260</v>
      </c>
      <c r="H29" s="29">
        <f xml:space="preserve"> ROUNDDOWN(F29-(F29*Настройки!$D$3),-1)</f>
        <v>4260</v>
      </c>
      <c r="I29" s="34"/>
      <c r="J29" s="31">
        <f t="shared" si="8"/>
        <v>0</v>
      </c>
      <c r="K29" s="32">
        <f>IF(SUM($J:$J)&lt;=Настройки!$C$3,J29,G29*I29)</f>
        <v>0</v>
      </c>
      <c r="L29" s="127">
        <f t="shared" si="9"/>
        <v>0</v>
      </c>
    </row>
    <row r="30" spans="1:12" ht="21" customHeight="1" x14ac:dyDescent="0.2">
      <c r="A30" s="218"/>
      <c r="B30" s="27" t="s">
        <v>71</v>
      </c>
      <c r="C30" s="46" t="s">
        <v>46</v>
      </c>
      <c r="D30" s="28">
        <v>7130</v>
      </c>
      <c r="E30" s="28">
        <f t="shared" si="7"/>
        <v>6700</v>
      </c>
      <c r="F30" s="28">
        <f t="shared" si="6"/>
        <v>6360</v>
      </c>
      <c r="G30" s="29">
        <f>IF(SUM($J:$J)&lt;=Настройки!$C$3,ROUNDDOWN(F30-(F30*Настройки!$D$3),-1),ROUNDDOWN(F30-(F30*$L$4),-1))</f>
        <v>4260</v>
      </c>
      <c r="H30" s="29">
        <f xml:space="preserve"> ROUNDDOWN(F30-(F30*Настройки!$D$3),-1)</f>
        <v>4260</v>
      </c>
      <c r="I30" s="34"/>
      <c r="J30" s="31">
        <f t="shared" si="8"/>
        <v>0</v>
      </c>
      <c r="K30" s="32">
        <f>IF(SUM($J:$J)&lt;=Настройки!$C$3,J30,G30*I30)</f>
        <v>0</v>
      </c>
      <c r="L30" s="127">
        <f t="shared" si="9"/>
        <v>0</v>
      </c>
    </row>
    <row r="31" spans="1:12" ht="21" customHeight="1" x14ac:dyDescent="0.2">
      <c r="A31" s="218"/>
      <c r="B31" s="27" t="s">
        <v>72</v>
      </c>
      <c r="C31" s="46" t="s">
        <v>47</v>
      </c>
      <c r="D31" s="28">
        <v>7130</v>
      </c>
      <c r="E31" s="28">
        <f t="shared" si="7"/>
        <v>6700</v>
      </c>
      <c r="F31" s="28">
        <f t="shared" si="6"/>
        <v>6360</v>
      </c>
      <c r="G31" s="29">
        <f>IF(SUM($J:$J)&lt;=Настройки!$C$3,ROUNDDOWN(F31-(F31*Настройки!$D$3),-1),ROUNDDOWN(F31-(F31*$L$4),-1))</f>
        <v>4260</v>
      </c>
      <c r="H31" s="29">
        <f xml:space="preserve"> ROUNDDOWN(F31-(F31*Настройки!$D$3),-1)</f>
        <v>4260</v>
      </c>
      <c r="I31" s="34"/>
      <c r="J31" s="31">
        <f t="shared" si="8"/>
        <v>0</v>
      </c>
      <c r="K31" s="32">
        <f>IF(SUM($J:$J)&lt;=Настройки!$C$3,J31,G31*I31)</f>
        <v>0</v>
      </c>
      <c r="L31" s="127">
        <f t="shared" si="9"/>
        <v>0</v>
      </c>
    </row>
    <row r="32" spans="1:12" ht="21" customHeight="1" x14ac:dyDescent="0.2">
      <c r="A32" s="218"/>
      <c r="B32" s="27" t="s">
        <v>73</v>
      </c>
      <c r="C32" s="46" t="s">
        <v>48</v>
      </c>
      <c r="D32" s="28">
        <v>7130</v>
      </c>
      <c r="E32" s="28">
        <f t="shared" si="7"/>
        <v>6700</v>
      </c>
      <c r="F32" s="28">
        <f t="shared" si="6"/>
        <v>6360</v>
      </c>
      <c r="G32" s="29">
        <f>IF(SUM($J:$J)&lt;=Настройки!$C$3,ROUNDDOWN(F32-(F32*Настройки!$D$3),-1),ROUNDDOWN(F32-(F32*$L$4),-1))</f>
        <v>4260</v>
      </c>
      <c r="H32" s="29">
        <f xml:space="preserve"> ROUNDDOWN(F32-(F32*Настройки!$D$3),-1)</f>
        <v>4260</v>
      </c>
      <c r="I32" s="34"/>
      <c r="J32" s="31">
        <f t="shared" si="8"/>
        <v>0</v>
      </c>
      <c r="K32" s="32">
        <f>IF(SUM($J:$J)&lt;=Настройки!$C$3,J32,G32*I32)</f>
        <v>0</v>
      </c>
      <c r="L32" s="127">
        <f t="shared" si="9"/>
        <v>0</v>
      </c>
    </row>
    <row r="33" spans="1:12" ht="21" thickBot="1" x14ac:dyDescent="0.25">
      <c r="A33" s="219"/>
      <c r="B33" s="128" t="s">
        <v>74</v>
      </c>
      <c r="C33" s="129" t="s">
        <v>49</v>
      </c>
      <c r="D33" s="142">
        <v>7130</v>
      </c>
      <c r="E33" s="142">
        <f t="shared" si="7"/>
        <v>6700</v>
      </c>
      <c r="F33" s="142">
        <f t="shared" si="6"/>
        <v>6360</v>
      </c>
      <c r="G33" s="130">
        <f>IF(SUM($J:$J)&lt;=Настройки!$C$3,ROUNDDOWN(F33-(F33*Настройки!$D$3),-1),ROUNDDOWN(F33-(F33*$L$4),-1))</f>
        <v>4260</v>
      </c>
      <c r="H33" s="130">
        <f xml:space="preserve"> ROUNDDOWN(F33-(F33*Настройки!$D$3),-1)</f>
        <v>4260</v>
      </c>
      <c r="I33" s="143"/>
      <c r="J33" s="131">
        <f t="shared" si="8"/>
        <v>0</v>
      </c>
      <c r="K33" s="144">
        <f>IF(SUM($J:$J)&lt;=Настройки!$C$3,J33,G33*I33)</f>
        <v>0</v>
      </c>
      <c r="L33" s="132">
        <f t="shared" si="9"/>
        <v>0</v>
      </c>
    </row>
    <row r="34" spans="1:12" ht="35" customHeight="1" x14ac:dyDescent="0.2">
      <c r="A34" s="217"/>
      <c r="B34" s="145" t="s">
        <v>142</v>
      </c>
      <c r="C34" s="146"/>
      <c r="D34" s="147"/>
      <c r="E34" s="123"/>
      <c r="F34" s="123"/>
      <c r="G34" s="124"/>
      <c r="H34" s="124"/>
      <c r="I34" s="138"/>
      <c r="J34" s="125"/>
      <c r="K34" s="148"/>
      <c r="L34" s="126"/>
    </row>
    <row r="35" spans="1:12" ht="21" customHeight="1" x14ac:dyDescent="0.2">
      <c r="A35" s="218"/>
      <c r="B35" s="27" t="s">
        <v>75</v>
      </c>
      <c r="C35" s="46" t="s">
        <v>56</v>
      </c>
      <c r="D35" s="28">
        <v>6080</v>
      </c>
      <c r="E35" s="28">
        <f t="shared" si="7"/>
        <v>5710</v>
      </c>
      <c r="F35" s="28">
        <f t="shared" si="6"/>
        <v>5420</v>
      </c>
      <c r="G35" s="29">
        <f>IF(SUM($J:$J)&lt;=Настройки!$C$3,ROUNDDOWN(F35-(F35*Настройки!$D$3),-1),ROUNDDOWN(F35-(F35*$L$4),-1))</f>
        <v>3630</v>
      </c>
      <c r="H35" s="29">
        <f xml:space="preserve"> ROUNDDOWN(F35-(F35*Настройки!$D$3),-1)</f>
        <v>3630</v>
      </c>
      <c r="I35" s="34"/>
      <c r="J35" s="31">
        <f t="shared" ref="J35:J39" si="10">H35*I35</f>
        <v>0</v>
      </c>
      <c r="K35" s="32">
        <f>IF(SUM($J:$J)&lt;=Настройки!$C$3,J35,G35*I35)</f>
        <v>0</v>
      </c>
      <c r="L35" s="127">
        <f>(F35-G35)*I35</f>
        <v>0</v>
      </c>
    </row>
    <row r="36" spans="1:12" ht="22" customHeight="1" x14ac:dyDescent="0.2">
      <c r="A36" s="218"/>
      <c r="B36" s="27" t="s">
        <v>76</v>
      </c>
      <c r="C36" s="46" t="s">
        <v>51</v>
      </c>
      <c r="D36" s="28">
        <v>7130</v>
      </c>
      <c r="E36" s="28">
        <f t="shared" si="7"/>
        <v>6700</v>
      </c>
      <c r="F36" s="28">
        <f t="shared" si="6"/>
        <v>6360</v>
      </c>
      <c r="G36" s="29">
        <f>IF(SUM($J:$J)&lt;=Настройки!$C$3,ROUNDDOWN(F36-(F36*Настройки!$D$3),-1),ROUNDDOWN(F36-(F36*$L$4),-1))</f>
        <v>4260</v>
      </c>
      <c r="H36" s="29">
        <f xml:space="preserve"> ROUNDDOWN(F36-(F36*Настройки!$D$3),-1)</f>
        <v>4260</v>
      </c>
      <c r="I36" s="34"/>
      <c r="J36" s="31">
        <f t="shared" si="10"/>
        <v>0</v>
      </c>
      <c r="K36" s="32">
        <f>IF(SUM($J:$J)&lt;=Настройки!$C$3,J36,G36*I36)</f>
        <v>0</v>
      </c>
      <c r="L36" s="127">
        <f>(F36-G36)*I36</f>
        <v>0</v>
      </c>
    </row>
    <row r="37" spans="1:12" ht="21" customHeight="1" x14ac:dyDescent="0.2">
      <c r="A37" s="218"/>
      <c r="B37" s="27" t="s">
        <v>77</v>
      </c>
      <c r="C37" s="46" t="s">
        <v>52</v>
      </c>
      <c r="D37" s="28">
        <v>7130</v>
      </c>
      <c r="E37" s="28">
        <f t="shared" si="7"/>
        <v>6700</v>
      </c>
      <c r="F37" s="28">
        <f t="shared" si="6"/>
        <v>6360</v>
      </c>
      <c r="G37" s="29">
        <f>IF(SUM($J:$J)&lt;=Настройки!$C$3,ROUNDDOWN(F37-(F37*Настройки!$D$3),-1),ROUNDDOWN(F37-(F37*$L$4),-1))</f>
        <v>4260</v>
      </c>
      <c r="H37" s="29">
        <f xml:space="preserve"> ROUNDDOWN(F37-(F37*Настройки!$D$3),-1)</f>
        <v>4260</v>
      </c>
      <c r="I37" s="34"/>
      <c r="J37" s="31">
        <f t="shared" si="10"/>
        <v>0</v>
      </c>
      <c r="K37" s="32">
        <f>IF(SUM($J:$J)&lt;=Настройки!$C$3,J37,G37*I37)</f>
        <v>0</v>
      </c>
      <c r="L37" s="127">
        <f>(F37-G37)*I37</f>
        <v>0</v>
      </c>
    </row>
    <row r="38" spans="1:12" ht="21" customHeight="1" x14ac:dyDescent="0.2">
      <c r="A38" s="218"/>
      <c r="B38" s="27" t="s">
        <v>78</v>
      </c>
      <c r="C38" s="46" t="s">
        <v>50</v>
      </c>
      <c r="D38" s="28">
        <v>7130</v>
      </c>
      <c r="E38" s="28">
        <f t="shared" si="7"/>
        <v>6700</v>
      </c>
      <c r="F38" s="28">
        <f t="shared" si="6"/>
        <v>6360</v>
      </c>
      <c r="G38" s="29">
        <f>IF(SUM($J:$J)&lt;=Настройки!$C$3,ROUNDDOWN(F38-(F38*Настройки!$D$3),-1),ROUNDDOWN(F38-(F38*$L$4),-1))</f>
        <v>4260</v>
      </c>
      <c r="H38" s="29">
        <f xml:space="preserve"> ROUNDDOWN(F38-(F38*Настройки!$D$3),-1)</f>
        <v>4260</v>
      </c>
      <c r="I38" s="34"/>
      <c r="J38" s="31">
        <f t="shared" si="10"/>
        <v>0</v>
      </c>
      <c r="K38" s="32">
        <f>IF(SUM($J:$J)&lt;=Настройки!$C$3,J38,G38*I38)</f>
        <v>0</v>
      </c>
      <c r="L38" s="127">
        <f>(F38-G38)*I38</f>
        <v>0</v>
      </c>
    </row>
    <row r="39" spans="1:12" ht="21" thickBot="1" x14ac:dyDescent="0.25">
      <c r="A39" s="219"/>
      <c r="B39" s="128" t="s">
        <v>79</v>
      </c>
      <c r="C39" s="129" t="s">
        <v>53</v>
      </c>
      <c r="D39" s="142">
        <v>7130</v>
      </c>
      <c r="E39" s="142">
        <f t="shared" si="7"/>
        <v>6700</v>
      </c>
      <c r="F39" s="142">
        <f t="shared" si="6"/>
        <v>6360</v>
      </c>
      <c r="G39" s="130">
        <f>IF(SUM($J:$J)&lt;=Настройки!$C$3,ROUNDDOWN(F39-(F39*Настройки!$D$3),-1),ROUNDDOWN(F39-(F39*$L$4),-1))</f>
        <v>4260</v>
      </c>
      <c r="H39" s="130">
        <f xml:space="preserve"> ROUNDDOWN(F39-(F39*Настройки!$D$3),-1)</f>
        <v>4260</v>
      </c>
      <c r="I39" s="143"/>
      <c r="J39" s="131">
        <f t="shared" si="10"/>
        <v>0</v>
      </c>
      <c r="K39" s="144">
        <f>IF(SUM($J:$J)&lt;=Настройки!$C$3,J39,G39*I39)</f>
        <v>0</v>
      </c>
      <c r="L39" s="132">
        <f>(F39-G39)*I39</f>
        <v>0</v>
      </c>
    </row>
    <row r="40" spans="1:12" ht="35" customHeight="1" x14ac:dyDescent="0.2">
      <c r="A40" s="217"/>
      <c r="B40" s="145" t="s">
        <v>143</v>
      </c>
      <c r="C40" s="146"/>
      <c r="D40" s="147"/>
      <c r="E40" s="123"/>
      <c r="F40" s="123"/>
      <c r="G40" s="124"/>
      <c r="H40" s="124"/>
      <c r="I40" s="138"/>
      <c r="J40" s="125"/>
      <c r="K40" s="148"/>
      <c r="L40" s="126"/>
    </row>
    <row r="41" spans="1:12" ht="21" customHeight="1" x14ac:dyDescent="0.2">
      <c r="A41" s="218"/>
      <c r="B41" s="27" t="s">
        <v>80</v>
      </c>
      <c r="C41" s="46" t="s">
        <v>55</v>
      </c>
      <c r="D41" s="28">
        <v>6080</v>
      </c>
      <c r="E41" s="28">
        <f>ROUNDDOWN(D41*0.94,-1)</f>
        <v>5710</v>
      </c>
      <c r="F41" s="28">
        <f t="shared" si="6"/>
        <v>5420</v>
      </c>
      <c r="G41" s="29">
        <f>IF(SUM($J:$J)&lt;=Настройки!$C$3,ROUNDDOWN(F41-(F41*Настройки!$D$3),-1),ROUNDDOWN(F41-(F41*$L$4),-1))</f>
        <v>3630</v>
      </c>
      <c r="H41" s="29">
        <f xml:space="preserve"> ROUNDDOWN(F41-(F41*Настройки!$D$3),-1)</f>
        <v>3630</v>
      </c>
      <c r="I41" s="34"/>
      <c r="J41" s="31">
        <f t="shared" ref="J41:J45" si="11">H41*I41</f>
        <v>0</v>
      </c>
      <c r="K41" s="32">
        <f>IF(SUM($J:$J)&lt;=Настройки!$C$3,J41,G41*I41)</f>
        <v>0</v>
      </c>
      <c r="L41" s="127">
        <f t="shared" ref="L41:L61" si="12">(F41-G41)*I41</f>
        <v>0</v>
      </c>
    </row>
    <row r="42" spans="1:12" ht="21" customHeight="1" x14ac:dyDescent="0.2">
      <c r="A42" s="218"/>
      <c r="B42" s="27" t="s">
        <v>81</v>
      </c>
      <c r="C42" s="46" t="s">
        <v>59</v>
      </c>
      <c r="D42" s="28">
        <v>7130</v>
      </c>
      <c r="E42" s="28">
        <f t="shared" si="7"/>
        <v>6700</v>
      </c>
      <c r="F42" s="28">
        <f t="shared" si="6"/>
        <v>6360</v>
      </c>
      <c r="G42" s="29">
        <f>IF(SUM($J:$J)&lt;=Настройки!$C$3,ROUNDDOWN(F42-(F42*Настройки!$D$3),-1),ROUNDDOWN(F42-(F42*$L$4),-1))</f>
        <v>4260</v>
      </c>
      <c r="H42" s="29">
        <f xml:space="preserve"> ROUNDDOWN(F42-(F42*Настройки!$D$3),-1)</f>
        <v>4260</v>
      </c>
      <c r="I42" s="34"/>
      <c r="J42" s="31">
        <f t="shared" si="11"/>
        <v>0</v>
      </c>
      <c r="K42" s="32">
        <f>IF(SUM($J:$J)&lt;=Настройки!$C$3,J42,G42*I42)</f>
        <v>0</v>
      </c>
      <c r="L42" s="127">
        <f t="shared" si="12"/>
        <v>0</v>
      </c>
    </row>
    <row r="43" spans="1:12" ht="21" customHeight="1" x14ac:dyDescent="0.2">
      <c r="A43" s="218"/>
      <c r="B43" s="27" t="s">
        <v>82</v>
      </c>
      <c r="C43" s="46" t="s">
        <v>54</v>
      </c>
      <c r="D43" s="28">
        <v>7130</v>
      </c>
      <c r="E43" s="28">
        <f t="shared" si="7"/>
        <v>6700</v>
      </c>
      <c r="F43" s="28">
        <f t="shared" si="6"/>
        <v>6360</v>
      </c>
      <c r="G43" s="29">
        <f>IF(SUM($J:$J)&lt;=Настройки!$C$3,ROUNDDOWN(F43-(F43*Настройки!$D$3),-1),ROUNDDOWN(F43-(F43*$L$4),-1))</f>
        <v>4260</v>
      </c>
      <c r="H43" s="29">
        <f xml:space="preserve"> ROUNDDOWN(F43-(F43*Настройки!$D$3),-1)</f>
        <v>4260</v>
      </c>
      <c r="I43" s="34"/>
      <c r="J43" s="31">
        <f t="shared" si="11"/>
        <v>0</v>
      </c>
      <c r="K43" s="32">
        <f>IF(SUM($J:$J)&lt;=Настройки!$C$3,J43,G43*I43)</f>
        <v>0</v>
      </c>
      <c r="L43" s="127">
        <f t="shared" si="12"/>
        <v>0</v>
      </c>
    </row>
    <row r="44" spans="1:12" ht="21" customHeight="1" x14ac:dyDescent="0.2">
      <c r="A44" s="218"/>
      <c r="B44" s="27" t="s">
        <v>83</v>
      </c>
      <c r="C44" s="46" t="s">
        <v>60</v>
      </c>
      <c r="D44" s="28">
        <v>7130</v>
      </c>
      <c r="E44" s="28">
        <f t="shared" si="7"/>
        <v>6700</v>
      </c>
      <c r="F44" s="28">
        <f t="shared" si="6"/>
        <v>6360</v>
      </c>
      <c r="G44" s="29">
        <f>IF(SUM($J:$J)&lt;=Настройки!$C$3,ROUNDDOWN(F44-(F44*Настройки!$D$3),-1),ROUNDDOWN(F44-(F44*$L$4),-1))</f>
        <v>4260</v>
      </c>
      <c r="H44" s="29">
        <f xml:space="preserve"> ROUNDDOWN(F44-(F44*Настройки!$D$3),-1)</f>
        <v>4260</v>
      </c>
      <c r="I44" s="34"/>
      <c r="J44" s="31">
        <f t="shared" si="11"/>
        <v>0</v>
      </c>
      <c r="K44" s="32">
        <f>IF(SUM($J:$J)&lt;=Настройки!$C$3,J44,G44*I44)</f>
        <v>0</v>
      </c>
      <c r="L44" s="127">
        <f t="shared" si="12"/>
        <v>0</v>
      </c>
    </row>
    <row r="45" spans="1:12" ht="21" thickBot="1" x14ac:dyDescent="0.25">
      <c r="A45" s="219"/>
      <c r="B45" s="128" t="s">
        <v>84</v>
      </c>
      <c r="C45" s="129" t="s">
        <v>61</v>
      </c>
      <c r="D45" s="142">
        <v>7130</v>
      </c>
      <c r="E45" s="142">
        <f t="shared" si="7"/>
        <v>6700</v>
      </c>
      <c r="F45" s="142">
        <f t="shared" si="6"/>
        <v>6360</v>
      </c>
      <c r="G45" s="130">
        <f>IF(SUM($J:$J)&lt;=Настройки!$C$3,ROUNDDOWN(F45-(F45*Настройки!$D$3),-1),ROUNDDOWN(F45-(F45*$L$4),-1))</f>
        <v>4260</v>
      </c>
      <c r="H45" s="130">
        <f xml:space="preserve"> ROUNDDOWN(F45-(F45*Настройки!$D$3),-1)</f>
        <v>4260</v>
      </c>
      <c r="I45" s="143"/>
      <c r="J45" s="131">
        <f t="shared" si="11"/>
        <v>0</v>
      </c>
      <c r="K45" s="144">
        <f>IF(SUM($J:$J)&lt;=Настройки!$C$3,J45,G45*I45)</f>
        <v>0</v>
      </c>
      <c r="L45" s="132">
        <f t="shared" si="12"/>
        <v>0</v>
      </c>
    </row>
    <row r="46" spans="1:12" ht="118" customHeight="1" thickBot="1" x14ac:dyDescent="0.25">
      <c r="A46" s="5"/>
      <c r="B46" s="56" t="s">
        <v>86</v>
      </c>
      <c r="C46" s="57" t="s">
        <v>85</v>
      </c>
      <c r="D46" s="58">
        <v>6290</v>
      </c>
      <c r="E46" s="57">
        <f>ROUNDDOWN(D46*0.96,-1)</f>
        <v>6030</v>
      </c>
      <c r="F46" s="58">
        <f t="shared" si="6"/>
        <v>5720</v>
      </c>
      <c r="G46" s="59">
        <f>IF(SUM($J:$J)&lt;=Настройки!$C$3,ROUNDDOWN(F46-(F46*Настройки!$D$3),-1),ROUNDDOWN(F46-(F46*$L$4),-1))</f>
        <v>3830</v>
      </c>
      <c r="H46" s="59">
        <f xml:space="preserve"> ROUNDDOWN(F46-(F46*Настройки!$D$3),-1)</f>
        <v>3830</v>
      </c>
      <c r="I46" s="60"/>
      <c r="J46" s="61">
        <f t="shared" ref="J46" si="13">H46*I46</f>
        <v>0</v>
      </c>
      <c r="K46" s="62">
        <f>IF(SUM($J:$J)&lt;=Настройки!$C$3,J46,G46*I46)</f>
        <v>0</v>
      </c>
      <c r="L46" s="63">
        <f t="shared" si="12"/>
        <v>0</v>
      </c>
    </row>
    <row r="47" spans="1:12" ht="22" customHeight="1" x14ac:dyDescent="0.2">
      <c r="A47" s="193"/>
      <c r="B47" s="47" t="s">
        <v>23</v>
      </c>
      <c r="C47" s="64" t="s">
        <v>93</v>
      </c>
      <c r="D47" s="41">
        <v>262</v>
      </c>
      <c r="E47" s="41">
        <v>262</v>
      </c>
      <c r="F47" s="41">
        <f t="shared" si="6"/>
        <v>240</v>
      </c>
      <c r="G47" s="42">
        <f>IF(SUM($J:$J)&lt;=Настройки!$C$3,ROUNDDOWN(F47-(F47*Настройки!$E$3),-1),ROUNDDOWN(F47-(F47*$L$5),-1))</f>
        <v>140</v>
      </c>
      <c r="H47" s="42">
        <f xml:space="preserve"> ROUNDDOWN(F47-(F47*Настройки!$E$3),-1)</f>
        <v>140</v>
      </c>
      <c r="I47" s="26"/>
      <c r="J47" s="43">
        <f t="shared" ref="J47:J61" si="14">H47*I47</f>
        <v>0</v>
      </c>
      <c r="K47" s="44">
        <f>IF(SUM($J:$J)&lt;=Настройки!$C$3,J47,G47*I47)</f>
        <v>0</v>
      </c>
      <c r="L47" s="45">
        <f t="shared" si="12"/>
        <v>0</v>
      </c>
    </row>
    <row r="48" spans="1:12" ht="22" customHeight="1" x14ac:dyDescent="0.2">
      <c r="A48" s="194"/>
      <c r="B48" s="65" t="s">
        <v>24</v>
      </c>
      <c r="C48" s="66" t="s">
        <v>94</v>
      </c>
      <c r="D48" s="28">
        <v>262</v>
      </c>
      <c r="E48" s="28">
        <v>262</v>
      </c>
      <c r="F48" s="28">
        <f t="shared" si="6"/>
        <v>240</v>
      </c>
      <c r="G48" s="29">
        <f>IF(SUM($J:$J)&lt;=Настройки!$C$3,ROUNDDOWN(F48-(F48*Настройки!$E$3),-1),ROUNDDOWN(F48-(F48*$L$5),-1))</f>
        <v>140</v>
      </c>
      <c r="H48" s="29">
        <f xml:space="preserve"> ROUNDDOWN(F48-(F48*Настройки!$E$3),-1)</f>
        <v>140</v>
      </c>
      <c r="I48" s="34"/>
      <c r="J48" s="31">
        <f t="shared" si="14"/>
        <v>0</v>
      </c>
      <c r="K48" s="32">
        <f>IF(SUM($J:$J)&lt;=Настройки!$C$3,J48,G48*I48)</f>
        <v>0</v>
      </c>
      <c r="L48" s="33">
        <f t="shared" si="12"/>
        <v>0</v>
      </c>
    </row>
    <row r="49" spans="1:12" ht="21" customHeight="1" x14ac:dyDescent="0.2">
      <c r="A49" s="194"/>
      <c r="B49" s="65" t="s">
        <v>96</v>
      </c>
      <c r="C49" s="66" t="s">
        <v>95</v>
      </c>
      <c r="D49" s="28">
        <v>262</v>
      </c>
      <c r="E49" s="28">
        <v>262</v>
      </c>
      <c r="F49" s="28">
        <f t="shared" si="6"/>
        <v>240</v>
      </c>
      <c r="G49" s="29">
        <f>IF(SUM($J:$J)&lt;=Настройки!$C$3,ROUNDDOWN(F49-(F49*Настройки!$E$3),-1),ROUNDDOWN(F49-(F49*$L$5),-1))</f>
        <v>140</v>
      </c>
      <c r="H49" s="29">
        <f xml:space="preserve"> ROUNDDOWN(F49-(F49*Настройки!$E$3),-1)</f>
        <v>140</v>
      </c>
      <c r="I49" s="34"/>
      <c r="J49" s="31">
        <f t="shared" si="14"/>
        <v>0</v>
      </c>
      <c r="K49" s="32">
        <f>IF(SUM($J:$J)&lt;=Настройки!$C$3,J49,G49*I49)</f>
        <v>0</v>
      </c>
      <c r="L49" s="33">
        <f t="shared" si="12"/>
        <v>0</v>
      </c>
    </row>
    <row r="50" spans="1:12" ht="22" customHeight="1" x14ac:dyDescent="0.2">
      <c r="A50" s="194"/>
      <c r="B50" s="65" t="s">
        <v>26</v>
      </c>
      <c r="C50" s="66" t="s">
        <v>97</v>
      </c>
      <c r="D50" s="28">
        <v>262</v>
      </c>
      <c r="E50" s="28">
        <v>262</v>
      </c>
      <c r="F50" s="28">
        <f t="shared" si="6"/>
        <v>240</v>
      </c>
      <c r="G50" s="29">
        <f>IF(SUM($J:$J)&lt;=Настройки!$C$3,ROUNDDOWN(F50-(F50*Настройки!$E$3),-1),ROUNDDOWN(F50-(F50*$L$5),-1))</f>
        <v>140</v>
      </c>
      <c r="H50" s="29">
        <f xml:space="preserve"> ROUNDDOWN(F50-(F50*Настройки!$E$3),-1)</f>
        <v>140</v>
      </c>
      <c r="I50" s="34"/>
      <c r="J50" s="31">
        <f t="shared" si="14"/>
        <v>0</v>
      </c>
      <c r="K50" s="32">
        <f>IF(SUM($J:$J)&lt;=Настройки!$C$3,J50,G50*I50)</f>
        <v>0</v>
      </c>
      <c r="L50" s="33">
        <f t="shared" si="12"/>
        <v>0</v>
      </c>
    </row>
    <row r="51" spans="1:12" ht="21" customHeight="1" thickBot="1" x14ac:dyDescent="0.25">
      <c r="A51" s="194"/>
      <c r="B51" s="67" t="s">
        <v>25</v>
      </c>
      <c r="C51" s="68" t="s">
        <v>98</v>
      </c>
      <c r="D51" s="35">
        <v>262</v>
      </c>
      <c r="E51" s="35">
        <v>262</v>
      </c>
      <c r="F51" s="35">
        <f t="shared" si="6"/>
        <v>240</v>
      </c>
      <c r="G51" s="36">
        <f>IF(SUM($J:$J)&lt;=Настройки!$C$3,ROUNDDOWN(F51-(F51*Настройки!$E$3),-1),ROUNDDOWN(F51-(F51*$L$5),-1))</f>
        <v>140</v>
      </c>
      <c r="H51" s="36">
        <f xml:space="preserve"> ROUNDDOWN(F51-(F51*Настройки!$E$3),-1)</f>
        <v>140</v>
      </c>
      <c r="I51" s="37"/>
      <c r="J51" s="38">
        <f t="shared" si="14"/>
        <v>0</v>
      </c>
      <c r="K51" s="39">
        <f>IF(SUM($J:$J)&lt;=Настройки!$C$3,J51,G51*I51)</f>
        <v>0</v>
      </c>
      <c r="L51" s="40">
        <f t="shared" si="12"/>
        <v>0</v>
      </c>
    </row>
    <row r="52" spans="1:12" ht="21" customHeight="1" x14ac:dyDescent="0.2">
      <c r="A52" s="193"/>
      <c r="B52" s="47" t="s">
        <v>152</v>
      </c>
      <c r="C52" s="64" t="s">
        <v>99</v>
      </c>
      <c r="D52" s="41">
        <v>1049</v>
      </c>
      <c r="E52" s="64">
        <f>ROUNDDOWN(D52*0.9,-1)</f>
        <v>940</v>
      </c>
      <c r="F52" s="41">
        <f t="shared" si="6"/>
        <v>890</v>
      </c>
      <c r="G52" s="42">
        <f>IF(SUM($J:$J)&lt;=Настройки!$C$3,ROUNDDOWN(F52-(F52*Настройки!$E$3),-1),ROUNDDOWN(F52-(F52*$L$5),-1))</f>
        <v>550</v>
      </c>
      <c r="H52" s="42">
        <f xml:space="preserve"> ROUNDDOWN(F52-(F52*Настройки!$E$3),-1)</f>
        <v>550</v>
      </c>
      <c r="I52" s="26"/>
      <c r="J52" s="43">
        <f t="shared" si="14"/>
        <v>0</v>
      </c>
      <c r="K52" s="44">
        <f>IF(SUM($J:$J)&lt;=Настройки!$C$3,J52,G52*I52)</f>
        <v>0</v>
      </c>
      <c r="L52" s="45">
        <f t="shared" si="12"/>
        <v>0</v>
      </c>
    </row>
    <row r="53" spans="1:12" ht="21" customHeight="1" x14ac:dyDescent="0.2">
      <c r="A53" s="194"/>
      <c r="B53" s="65" t="s">
        <v>159</v>
      </c>
      <c r="C53" s="66" t="s">
        <v>100</v>
      </c>
      <c r="D53" s="28">
        <v>1049</v>
      </c>
      <c r="E53" s="66">
        <f t="shared" ref="E53:E56" si="15">ROUNDDOWN(D53*0.9,-1)</f>
        <v>940</v>
      </c>
      <c r="F53" s="28">
        <f t="shared" si="6"/>
        <v>890</v>
      </c>
      <c r="G53" s="29">
        <f>IF(SUM($J:$J)&lt;=Настройки!$C$3,ROUNDDOWN(F53-(F53*Настройки!$E$3),-1),ROUNDDOWN(F53-(F53*$L$5),-1))</f>
        <v>550</v>
      </c>
      <c r="H53" s="29">
        <f xml:space="preserve"> ROUNDDOWN(F53-(F53*Настройки!$E$3),-1)</f>
        <v>550</v>
      </c>
      <c r="I53" s="34"/>
      <c r="J53" s="31">
        <f t="shared" si="14"/>
        <v>0</v>
      </c>
      <c r="K53" s="32">
        <f>IF(SUM($J:$J)&lt;=Настройки!$C$3,J53,G53*I53)</f>
        <v>0</v>
      </c>
      <c r="L53" s="33">
        <f t="shared" si="12"/>
        <v>0</v>
      </c>
    </row>
    <row r="54" spans="1:12" ht="21" customHeight="1" x14ac:dyDescent="0.2">
      <c r="A54" s="194"/>
      <c r="B54" s="65" t="s">
        <v>158</v>
      </c>
      <c r="C54" s="66" t="s">
        <v>101</v>
      </c>
      <c r="D54" s="28">
        <v>1049</v>
      </c>
      <c r="E54" s="66">
        <f t="shared" si="15"/>
        <v>940</v>
      </c>
      <c r="F54" s="28">
        <f t="shared" si="6"/>
        <v>890</v>
      </c>
      <c r="G54" s="29">
        <f>IF(SUM($J:$J)&lt;=Настройки!$C$3,ROUNDDOWN(F54-(F54*Настройки!$E$3),-1),ROUNDDOWN(F54-(F54*$L$5),-1))</f>
        <v>550</v>
      </c>
      <c r="H54" s="29">
        <f xml:space="preserve"> ROUNDDOWN(F54-(F54*Настройки!$E$3),-1)</f>
        <v>550</v>
      </c>
      <c r="I54" s="34"/>
      <c r="J54" s="31">
        <f t="shared" si="14"/>
        <v>0</v>
      </c>
      <c r="K54" s="32">
        <f>IF(SUM($J:$J)&lt;=Настройки!$C$3,J54,G54*I54)</f>
        <v>0</v>
      </c>
      <c r="L54" s="33">
        <f t="shared" si="12"/>
        <v>0</v>
      </c>
    </row>
    <row r="55" spans="1:12" ht="21" customHeight="1" x14ac:dyDescent="0.2">
      <c r="A55" s="194"/>
      <c r="B55" s="65" t="s">
        <v>160</v>
      </c>
      <c r="C55" s="66" t="s">
        <v>102</v>
      </c>
      <c r="D55" s="28">
        <v>1049</v>
      </c>
      <c r="E55" s="66">
        <f t="shared" si="15"/>
        <v>940</v>
      </c>
      <c r="F55" s="28">
        <f t="shared" si="6"/>
        <v>890</v>
      </c>
      <c r="G55" s="29">
        <f>IF(SUM($J:$J)&lt;=Настройки!$C$3,ROUNDDOWN(F55-(F55*Настройки!$E$3),-1),ROUNDDOWN(F55-(F55*$L$5),-1))</f>
        <v>550</v>
      </c>
      <c r="H55" s="29">
        <f xml:space="preserve"> ROUNDDOWN(F55-(F55*Настройки!$E$3),-1)</f>
        <v>550</v>
      </c>
      <c r="I55" s="34"/>
      <c r="J55" s="31">
        <f t="shared" si="14"/>
        <v>0</v>
      </c>
      <c r="K55" s="32">
        <f>IF(SUM($J:$J)&lt;=Настройки!$C$3,J55,G55*I55)</f>
        <v>0</v>
      </c>
      <c r="L55" s="33">
        <f t="shared" si="12"/>
        <v>0</v>
      </c>
    </row>
    <row r="56" spans="1:12" ht="21" customHeight="1" thickBot="1" x14ac:dyDescent="0.25">
      <c r="A56" s="195"/>
      <c r="B56" s="69" t="s">
        <v>161</v>
      </c>
      <c r="C56" s="70" t="s">
        <v>103</v>
      </c>
      <c r="D56" s="50">
        <v>1049</v>
      </c>
      <c r="E56" s="70">
        <f t="shared" si="15"/>
        <v>940</v>
      </c>
      <c r="F56" s="50">
        <f t="shared" si="6"/>
        <v>890</v>
      </c>
      <c r="G56" s="51">
        <f>IF(SUM($J:$J)&lt;=Настройки!$C$3,ROUNDDOWN(F56-(F56*Настройки!$E$3),-1),ROUNDDOWN(F56-(F56*$L$5),-1))</f>
        <v>550</v>
      </c>
      <c r="H56" s="51">
        <f xml:space="preserve"> ROUNDDOWN(F56-(F56*Настройки!$E$3),-1)</f>
        <v>550</v>
      </c>
      <c r="I56" s="52"/>
      <c r="J56" s="53">
        <f t="shared" si="14"/>
        <v>0</v>
      </c>
      <c r="K56" s="54">
        <f>IF(SUM($J:$J)&lt;=Настройки!$C$3,J56,G56*I56)</f>
        <v>0</v>
      </c>
      <c r="L56" s="55">
        <f t="shared" si="12"/>
        <v>0</v>
      </c>
    </row>
    <row r="57" spans="1:12" ht="21" customHeight="1" x14ac:dyDescent="0.2">
      <c r="A57" s="193"/>
      <c r="B57" s="47" t="s">
        <v>162</v>
      </c>
      <c r="C57" s="64" t="s">
        <v>153</v>
      </c>
      <c r="D57" s="41">
        <v>5249</v>
      </c>
      <c r="E57" s="64">
        <f>ROUNDDOWN(D57*0.88,-1)</f>
        <v>4610</v>
      </c>
      <c r="F57" s="41">
        <f t="shared" si="6"/>
        <v>4370</v>
      </c>
      <c r="G57" s="42">
        <f>IF(SUM($J:$J)&lt;=Настройки!$C$3,ROUNDDOWN(F57-(F57*Настройки!$E$3),-1),ROUNDDOWN(F57-(F57*$L$5),-1))</f>
        <v>2700</v>
      </c>
      <c r="H57" s="42">
        <f xml:space="preserve"> ROUNDDOWN(F57-(F57*Настройки!$E$3),-1)</f>
        <v>2700</v>
      </c>
      <c r="I57" s="26"/>
      <c r="J57" s="43">
        <f t="shared" si="14"/>
        <v>0</v>
      </c>
      <c r="K57" s="44">
        <f>IF(SUM($J:$J)&lt;=Настройки!$C$3,J57,G57*I57)</f>
        <v>0</v>
      </c>
      <c r="L57" s="45">
        <f t="shared" si="12"/>
        <v>0</v>
      </c>
    </row>
    <row r="58" spans="1:12" ht="21" customHeight="1" x14ac:dyDescent="0.2">
      <c r="A58" s="194"/>
      <c r="B58" s="65" t="s">
        <v>163</v>
      </c>
      <c r="C58" s="66" t="s">
        <v>154</v>
      </c>
      <c r="D58" s="28">
        <v>5249</v>
      </c>
      <c r="E58" s="66">
        <f t="shared" ref="E58:E61" si="16">ROUNDDOWN(D58*0.88,-1)</f>
        <v>4610</v>
      </c>
      <c r="F58" s="28">
        <f t="shared" si="6"/>
        <v>4370</v>
      </c>
      <c r="G58" s="29">
        <f>IF(SUM($J:$J)&lt;=Настройки!$C$3,ROUNDDOWN(F58-(F58*Настройки!$E$3),-1),ROUNDDOWN(F58-(F58*$L$5),-1))</f>
        <v>2700</v>
      </c>
      <c r="H58" s="29">
        <f xml:space="preserve"> ROUNDDOWN(F58-(F58*Настройки!$E$3),-1)</f>
        <v>2700</v>
      </c>
      <c r="I58" s="34"/>
      <c r="J58" s="31">
        <f t="shared" si="14"/>
        <v>0</v>
      </c>
      <c r="K58" s="32">
        <f>IF(SUM($J:$J)&lt;=Настройки!$C$3,J58,G58*I58)</f>
        <v>0</v>
      </c>
      <c r="L58" s="33">
        <f t="shared" si="12"/>
        <v>0</v>
      </c>
    </row>
    <row r="59" spans="1:12" ht="21" customHeight="1" x14ac:dyDescent="0.2">
      <c r="A59" s="194"/>
      <c r="B59" s="65" t="s">
        <v>164</v>
      </c>
      <c r="C59" s="66" t="s">
        <v>155</v>
      </c>
      <c r="D59" s="28">
        <v>5249</v>
      </c>
      <c r="E59" s="66">
        <f t="shared" si="16"/>
        <v>4610</v>
      </c>
      <c r="F59" s="28">
        <f t="shared" si="6"/>
        <v>4370</v>
      </c>
      <c r="G59" s="29">
        <f>IF(SUM($J:$J)&lt;=Настройки!$C$3,ROUNDDOWN(F59-(F59*Настройки!$E$3),-1),ROUNDDOWN(F59-(F59*$L$5),-1))</f>
        <v>2700</v>
      </c>
      <c r="H59" s="29">
        <f xml:space="preserve"> ROUNDDOWN(F59-(F59*Настройки!$E$3),-1)</f>
        <v>2700</v>
      </c>
      <c r="I59" s="34"/>
      <c r="J59" s="31">
        <f t="shared" si="14"/>
        <v>0</v>
      </c>
      <c r="K59" s="32">
        <f>IF(SUM($J:$J)&lt;=Настройки!$C$3,J59,G59*I59)</f>
        <v>0</v>
      </c>
      <c r="L59" s="33">
        <f t="shared" si="12"/>
        <v>0</v>
      </c>
    </row>
    <row r="60" spans="1:12" ht="21" customHeight="1" x14ac:dyDescent="0.2">
      <c r="A60" s="194"/>
      <c r="B60" s="65" t="s">
        <v>165</v>
      </c>
      <c r="C60" s="66" t="s">
        <v>156</v>
      </c>
      <c r="D60" s="28">
        <v>5249</v>
      </c>
      <c r="E60" s="66">
        <f t="shared" si="16"/>
        <v>4610</v>
      </c>
      <c r="F60" s="28">
        <f t="shared" si="6"/>
        <v>4370</v>
      </c>
      <c r="G60" s="29">
        <f>IF(SUM($J:$J)&lt;=Настройки!$C$3,ROUNDDOWN(F60-(F60*Настройки!$E$3),-1),ROUNDDOWN(F60-(F60*$L$5),-1))</f>
        <v>2700</v>
      </c>
      <c r="H60" s="29">
        <f xml:space="preserve"> ROUNDDOWN(F60-(F60*Настройки!$E$3),-1)</f>
        <v>2700</v>
      </c>
      <c r="I60" s="34"/>
      <c r="J60" s="31">
        <f t="shared" si="14"/>
        <v>0</v>
      </c>
      <c r="K60" s="32">
        <f>IF(SUM($J:$J)&lt;=Настройки!$C$3,J60,G60*I60)</f>
        <v>0</v>
      </c>
      <c r="L60" s="33">
        <f t="shared" si="12"/>
        <v>0</v>
      </c>
    </row>
    <row r="61" spans="1:12" ht="21" customHeight="1" thickBot="1" x14ac:dyDescent="0.25">
      <c r="A61" s="195"/>
      <c r="B61" s="69" t="s">
        <v>166</v>
      </c>
      <c r="C61" s="70" t="s">
        <v>157</v>
      </c>
      <c r="D61" s="50">
        <v>5249</v>
      </c>
      <c r="E61" s="70">
        <f t="shared" si="16"/>
        <v>4610</v>
      </c>
      <c r="F61" s="50">
        <f>ROUNDDOWN(E61*0.95,-1)</f>
        <v>4370</v>
      </c>
      <c r="G61" s="51">
        <f>IF(SUM($J:$J)&lt;=Настройки!$C$3,ROUNDDOWN(F61-(F61*Настройки!$E$3),-1),ROUNDDOWN(F61-(F61*$L$5),-1))</f>
        <v>2700</v>
      </c>
      <c r="H61" s="51">
        <f xml:space="preserve"> ROUNDDOWN(F61-(F61*Настройки!$E$3),-1)</f>
        <v>2700</v>
      </c>
      <c r="I61" s="52"/>
      <c r="J61" s="53">
        <f t="shared" si="14"/>
        <v>0</v>
      </c>
      <c r="K61" s="54">
        <f>IF(SUM($J:$J)&lt;=Настройки!$C$3,J61,G61*I61)</f>
        <v>0</v>
      </c>
      <c r="L61" s="55">
        <f t="shared" si="12"/>
        <v>0</v>
      </c>
    </row>
    <row r="62" spans="1:12" ht="49" customHeight="1" thickBot="1" x14ac:dyDescent="0.25">
      <c r="A62" s="223" t="s">
        <v>139</v>
      </c>
      <c r="B62" s="224"/>
      <c r="C62" s="224"/>
      <c r="D62" s="224"/>
      <c r="E62" s="224"/>
      <c r="F62" s="224"/>
      <c r="G62" s="224"/>
      <c r="H62" s="224"/>
      <c r="I62" s="224"/>
      <c r="J62" s="224"/>
      <c r="K62" s="224"/>
      <c r="L62" s="225"/>
    </row>
    <row r="63" spans="1:12" ht="46" customHeight="1" x14ac:dyDescent="0.2">
      <c r="A63" s="205"/>
      <c r="B63" s="71" t="s">
        <v>133</v>
      </c>
      <c r="C63" s="72" t="s">
        <v>87</v>
      </c>
      <c r="D63" s="41">
        <v>8390</v>
      </c>
      <c r="E63" s="41">
        <v>8390</v>
      </c>
      <c r="F63" s="41">
        <v>8390</v>
      </c>
      <c r="G63" s="42">
        <f>IF(SUM($J:$J)&lt;=Настройки!$C$3,ROUNDDOWN(F63-(F63*Настройки!$D$3),-1),ROUNDDOWN(F63-(F63*$L$4),-1))</f>
        <v>5620</v>
      </c>
      <c r="H63" s="42">
        <f xml:space="preserve"> ROUNDDOWN(F63-(F63*Настройки!$D$3),-1)</f>
        <v>5620</v>
      </c>
      <c r="I63" s="26"/>
      <c r="J63" s="43">
        <f t="shared" ref="J63:J72" si="17">H63*I63</f>
        <v>0</v>
      </c>
      <c r="K63" s="44">
        <f>IF(SUM($J:$J)&lt;=Настройки!$C$3,J63,G63*I63)</f>
        <v>0</v>
      </c>
      <c r="L63" s="45">
        <f t="shared" ref="L63:L72" si="18">(F63-G63)*I63</f>
        <v>0</v>
      </c>
    </row>
    <row r="64" spans="1:12" ht="46" customHeight="1" x14ac:dyDescent="0.2">
      <c r="A64" s="206"/>
      <c r="B64" s="73" t="s">
        <v>134</v>
      </c>
      <c r="C64" s="74" t="s">
        <v>88</v>
      </c>
      <c r="D64" s="28">
        <v>10490</v>
      </c>
      <c r="E64" s="28">
        <v>10490</v>
      </c>
      <c r="F64" s="28">
        <v>10490</v>
      </c>
      <c r="G64" s="29">
        <f>IF(SUM($J:$J)&lt;=Настройки!$C$3,ROUNDDOWN(F64-(F64*Настройки!$D$3),-1),ROUNDDOWN(F64-(F64*$L$4),-1))</f>
        <v>7020</v>
      </c>
      <c r="H64" s="29">
        <f xml:space="preserve"> ROUNDDOWN(F64-(F64*Настройки!$D$3),-1)</f>
        <v>7020</v>
      </c>
      <c r="I64" s="34"/>
      <c r="J64" s="31">
        <f t="shared" si="17"/>
        <v>0</v>
      </c>
      <c r="K64" s="32">
        <f>IF(SUM($J:$J)&lt;=Настройки!$C$3,J64,G64*I64)</f>
        <v>0</v>
      </c>
      <c r="L64" s="33">
        <f t="shared" si="18"/>
        <v>0</v>
      </c>
    </row>
    <row r="65" spans="1:12" ht="47" customHeight="1" x14ac:dyDescent="0.2">
      <c r="A65" s="206"/>
      <c r="B65" s="73" t="s">
        <v>135</v>
      </c>
      <c r="C65" s="74" t="s">
        <v>89</v>
      </c>
      <c r="D65" s="28">
        <v>10490</v>
      </c>
      <c r="E65" s="28">
        <v>10490</v>
      </c>
      <c r="F65" s="28">
        <v>10490</v>
      </c>
      <c r="G65" s="29">
        <f>IF(SUM($J:$J)&lt;=Настройки!$C$3,ROUNDDOWN(F65-(F65*Настройки!$D$3),-1),ROUNDDOWN(F65-(F65*$L$4),-1))</f>
        <v>7020</v>
      </c>
      <c r="H65" s="29">
        <f xml:space="preserve"> ROUNDDOWN(F65-(F65*Настройки!$D$3),-1)</f>
        <v>7020</v>
      </c>
      <c r="I65" s="34"/>
      <c r="J65" s="31">
        <f t="shared" si="17"/>
        <v>0</v>
      </c>
      <c r="K65" s="32">
        <f>IF(SUM($J:$J)&lt;=Настройки!$C$3,J65,G65*I65)</f>
        <v>0</v>
      </c>
      <c r="L65" s="33">
        <f t="shared" si="18"/>
        <v>0</v>
      </c>
    </row>
    <row r="66" spans="1:12" ht="46" customHeight="1" x14ac:dyDescent="0.2">
      <c r="A66" s="206"/>
      <c r="B66" s="73" t="s">
        <v>136</v>
      </c>
      <c r="C66" s="74" t="s">
        <v>90</v>
      </c>
      <c r="D66" s="28">
        <v>12590</v>
      </c>
      <c r="E66" s="28">
        <v>12590</v>
      </c>
      <c r="F66" s="28">
        <v>12590</v>
      </c>
      <c r="G66" s="29">
        <f>IF(SUM($J:$J)&lt;=Настройки!$C$3,ROUNDDOWN(F66-(F66*Настройки!$D$3),-1),ROUNDDOWN(F66-(F66*$L$4),-1))</f>
        <v>8430</v>
      </c>
      <c r="H66" s="29">
        <f xml:space="preserve"> ROUNDDOWN(F66-(F66*Настройки!$D$3),-1)</f>
        <v>8430</v>
      </c>
      <c r="I66" s="34"/>
      <c r="J66" s="31">
        <f t="shared" si="17"/>
        <v>0</v>
      </c>
      <c r="K66" s="32">
        <f>IF(SUM($J:$J)&lt;=Настройки!$C$3,J66,G66*I66)</f>
        <v>0</v>
      </c>
      <c r="L66" s="33">
        <f t="shared" si="18"/>
        <v>0</v>
      </c>
    </row>
    <row r="67" spans="1:12" ht="47" customHeight="1" x14ac:dyDescent="0.2">
      <c r="A67" s="206"/>
      <c r="B67" s="73" t="s">
        <v>137</v>
      </c>
      <c r="C67" s="74" t="s">
        <v>91</v>
      </c>
      <c r="D67" s="28">
        <v>12590</v>
      </c>
      <c r="E67" s="28">
        <v>12590</v>
      </c>
      <c r="F67" s="28">
        <v>12590</v>
      </c>
      <c r="G67" s="29">
        <f>IF(SUM($J:$J)&lt;=Настройки!$C$3,ROUNDDOWN(F67-(F67*Настройки!$D$3),-1),ROUNDDOWN(F67-(F67*$L$4),-1))</f>
        <v>8430</v>
      </c>
      <c r="H67" s="29">
        <f xml:space="preserve"> ROUNDDOWN(F67-(F67*Настройки!$D$3),-1)</f>
        <v>8430</v>
      </c>
      <c r="I67" s="34"/>
      <c r="J67" s="31">
        <f t="shared" si="17"/>
        <v>0</v>
      </c>
      <c r="K67" s="32">
        <f>IF(SUM($J:$J)&lt;=Настройки!$C$3,J67,G67*I67)</f>
        <v>0</v>
      </c>
      <c r="L67" s="33">
        <f t="shared" si="18"/>
        <v>0</v>
      </c>
    </row>
    <row r="68" spans="1:12" ht="47" customHeight="1" thickBot="1" x14ac:dyDescent="0.25">
      <c r="A68" s="207"/>
      <c r="B68" s="75" t="s">
        <v>138</v>
      </c>
      <c r="C68" s="76" t="s">
        <v>92</v>
      </c>
      <c r="D68" s="50">
        <v>14690</v>
      </c>
      <c r="E68" s="50">
        <v>14690</v>
      </c>
      <c r="F68" s="50">
        <v>14690</v>
      </c>
      <c r="G68" s="51">
        <f>IF(SUM($J:$J)&lt;=Настройки!$C$3,ROUNDDOWN(F68-(F68*Настройки!$D$3),-1),ROUNDDOWN(F68-(F68*$L$4),-1))</f>
        <v>9840</v>
      </c>
      <c r="H68" s="51">
        <f xml:space="preserve"> ROUNDDOWN(F68-(F68*Настройки!$D$3),-1)</f>
        <v>9840</v>
      </c>
      <c r="I68" s="52"/>
      <c r="J68" s="53">
        <f t="shared" si="17"/>
        <v>0</v>
      </c>
      <c r="K68" s="54">
        <f>IF(SUM($J:$J)&lt;=Настройки!$C$3,J68,G68*I68)</f>
        <v>0</v>
      </c>
      <c r="L68" s="55">
        <f t="shared" si="18"/>
        <v>0</v>
      </c>
    </row>
    <row r="69" spans="1:12" ht="21" customHeight="1" x14ac:dyDescent="0.2">
      <c r="A69" s="226"/>
      <c r="B69" s="47" t="s">
        <v>20</v>
      </c>
      <c r="C69" s="64" t="s">
        <v>131</v>
      </c>
      <c r="D69" s="77">
        <v>315</v>
      </c>
      <c r="E69" s="77">
        <v>315</v>
      </c>
      <c r="F69" s="77">
        <v>315</v>
      </c>
      <c r="G69" s="78">
        <f>IF(SUM($J:$J)&lt;=Настройки!$C$3,ROUNDDOWN(F69-(F69*Настройки!$D$3),-1),ROUNDDOWN(F69-(F69*$L$4),-1))</f>
        <v>210</v>
      </c>
      <c r="H69" s="78">
        <f xml:space="preserve"> ROUNDDOWN(F69-(F69*Настройки!$D$3),-1)</f>
        <v>210</v>
      </c>
      <c r="I69" s="26"/>
      <c r="J69" s="79">
        <f t="shared" si="17"/>
        <v>0</v>
      </c>
      <c r="K69" s="80">
        <f>IF(SUM($J:$J)&lt;=Настройки!$C$3,J69,G69*I69)</f>
        <v>0</v>
      </c>
      <c r="L69" s="45">
        <f t="shared" si="18"/>
        <v>0</v>
      </c>
    </row>
    <row r="70" spans="1:12" ht="21" customHeight="1" x14ac:dyDescent="0.2">
      <c r="A70" s="221"/>
      <c r="B70" s="65" t="s">
        <v>19</v>
      </c>
      <c r="C70" s="66" t="s">
        <v>132</v>
      </c>
      <c r="D70" s="81">
        <v>420</v>
      </c>
      <c r="E70" s="81">
        <v>420</v>
      </c>
      <c r="F70" s="81">
        <v>420</v>
      </c>
      <c r="G70" s="82">
        <f>IF(SUM($J:$J)&lt;=Настройки!$C$3,ROUNDDOWN(F70-(F70*Настройки!$D$3),-1),ROUNDDOWN(F70-(F70*$L$4),-1))</f>
        <v>280</v>
      </c>
      <c r="H70" s="82">
        <f xml:space="preserve"> ROUNDDOWN(F70-(F70*Настройки!$D$3),-1)</f>
        <v>280</v>
      </c>
      <c r="I70" s="34"/>
      <c r="J70" s="83">
        <f t="shared" si="17"/>
        <v>0</v>
      </c>
      <c r="K70" s="84">
        <f>IF(SUM($J:$J)&lt;=Настройки!$C$3,J70,G70*I70)</f>
        <v>0</v>
      </c>
      <c r="L70" s="33">
        <f t="shared" si="18"/>
        <v>0</v>
      </c>
    </row>
    <row r="71" spans="1:12" ht="22" customHeight="1" x14ac:dyDescent="0.2">
      <c r="A71" s="221"/>
      <c r="B71" s="65" t="s">
        <v>21</v>
      </c>
      <c r="C71" s="66" t="s">
        <v>129</v>
      </c>
      <c r="D71" s="81">
        <v>1260</v>
      </c>
      <c r="E71" s="81">
        <v>1260</v>
      </c>
      <c r="F71" s="81">
        <v>1260</v>
      </c>
      <c r="G71" s="82">
        <f>IF(SUM($J:$J)&lt;=Настройки!$C$3,ROUNDDOWN(F71-(F71*Настройки!$D$3),-1),ROUNDDOWN(F71-(F71*$L$4),-1))</f>
        <v>840</v>
      </c>
      <c r="H71" s="82">
        <f xml:space="preserve"> ROUNDDOWN(F71-(F71*Настройки!$D$3),-1)</f>
        <v>840</v>
      </c>
      <c r="I71" s="34"/>
      <c r="J71" s="83">
        <f t="shared" si="17"/>
        <v>0</v>
      </c>
      <c r="K71" s="84">
        <f>IF(SUM($J:$J)&lt;=Настройки!$C$3,J71,G71*I71)</f>
        <v>0</v>
      </c>
      <c r="L71" s="33">
        <f t="shared" si="18"/>
        <v>0</v>
      </c>
    </row>
    <row r="72" spans="1:12" ht="21" customHeight="1" thickBot="1" x14ac:dyDescent="0.25">
      <c r="A72" s="227"/>
      <c r="B72" s="67" t="s">
        <v>22</v>
      </c>
      <c r="C72" s="68" t="s">
        <v>130</v>
      </c>
      <c r="D72" s="85">
        <v>1680</v>
      </c>
      <c r="E72" s="85">
        <v>1680</v>
      </c>
      <c r="F72" s="85">
        <v>1680</v>
      </c>
      <c r="G72" s="86">
        <f>IF(SUM($J:$J)&lt;=Настройки!$C$3,ROUNDDOWN(F72-(F72*Настройки!$D$3),-1),ROUNDDOWN(F72-(F72*$L$4),-1))</f>
        <v>1120</v>
      </c>
      <c r="H72" s="86">
        <f xml:space="preserve"> ROUNDDOWN(F72-(F72*Настройки!$D$3),-1)</f>
        <v>1120</v>
      </c>
      <c r="I72" s="37"/>
      <c r="J72" s="87">
        <f t="shared" si="17"/>
        <v>0</v>
      </c>
      <c r="K72" s="88">
        <f>IF(SUM($J:$J)&lt;=Настройки!$C$3,J72,G72*I72)</f>
        <v>0</v>
      </c>
      <c r="L72" s="40">
        <f t="shared" si="18"/>
        <v>0</v>
      </c>
    </row>
    <row r="73" spans="1:12" ht="49" customHeight="1" thickBot="1" x14ac:dyDescent="0.25">
      <c r="A73" s="228" t="s">
        <v>176</v>
      </c>
      <c r="B73" s="229"/>
      <c r="C73" s="229"/>
      <c r="D73" s="229"/>
      <c r="E73" s="229"/>
      <c r="F73" s="229"/>
      <c r="G73" s="229"/>
      <c r="H73" s="229"/>
      <c r="I73" s="229"/>
      <c r="J73" s="229"/>
      <c r="K73" s="229"/>
      <c r="L73" s="230"/>
    </row>
    <row r="74" spans="1:12" ht="49" customHeight="1" thickBot="1" x14ac:dyDescent="0.25">
      <c r="A74" s="202" t="s">
        <v>5</v>
      </c>
      <c r="B74" s="203"/>
      <c r="C74" s="203"/>
      <c r="D74" s="203"/>
      <c r="E74" s="203"/>
      <c r="F74" s="203"/>
      <c r="G74" s="203"/>
      <c r="H74" s="203"/>
      <c r="I74" s="203"/>
      <c r="J74" s="203"/>
      <c r="K74" s="203"/>
      <c r="L74" s="204"/>
    </row>
    <row r="75" spans="1:12" ht="21" customHeight="1" x14ac:dyDescent="0.2">
      <c r="A75" s="193"/>
      <c r="B75" s="47" t="s">
        <v>8</v>
      </c>
      <c r="C75" s="64" t="s">
        <v>104</v>
      </c>
      <c r="D75" s="41">
        <v>693</v>
      </c>
      <c r="E75" s="41">
        <v>693</v>
      </c>
      <c r="F75" s="41">
        <f>ROUNDDOWN(E75*0.95,-1)</f>
        <v>650</v>
      </c>
      <c r="G75" s="42">
        <f>IF(SUM($J:$J)&lt;=Настройки!$C$3,ROUNDDOWN(F75-(F75*Настройки!$D$3),-1),ROUNDDOWN(F75-(F75*$L$4),-1))</f>
        <v>430</v>
      </c>
      <c r="H75" s="42">
        <f xml:space="preserve"> ROUNDDOWN(F75-(F75*Настройки!$D$3),-1)</f>
        <v>430</v>
      </c>
      <c r="I75" s="26"/>
      <c r="J75" s="89">
        <f t="shared" ref="J75:J89" si="19">H75*I75</f>
        <v>0</v>
      </c>
      <c r="K75" s="90">
        <f>IF(SUM($J:$J)&lt;=Настройки!$C$3,J75,G75*I75)</f>
        <v>0</v>
      </c>
      <c r="L75" s="45">
        <f t="shared" ref="L75:L89" si="20">(F75-G75)*I75</f>
        <v>0</v>
      </c>
    </row>
    <row r="76" spans="1:12" ht="21" customHeight="1" x14ac:dyDescent="0.2">
      <c r="A76" s="194"/>
      <c r="B76" s="65" t="s">
        <v>7</v>
      </c>
      <c r="C76" s="66" t="s">
        <v>105</v>
      </c>
      <c r="D76" s="28">
        <v>693</v>
      </c>
      <c r="E76" s="28">
        <v>693</v>
      </c>
      <c r="F76" s="28">
        <f t="shared" ref="F76:F88" si="21">ROUNDDOWN(E76*0.95,-1)</f>
        <v>650</v>
      </c>
      <c r="G76" s="29">
        <f>IF(SUM($J:$J)&lt;=Настройки!$C$3,ROUNDDOWN(F76-(F76*Настройки!$D$3),-1),ROUNDDOWN(F76-(F76*$L$4),-1))</f>
        <v>430</v>
      </c>
      <c r="H76" s="29">
        <f xml:space="preserve"> ROUNDDOWN(F76-(F76*Настройки!$D$3),-1)</f>
        <v>430</v>
      </c>
      <c r="I76" s="34"/>
      <c r="J76" s="83">
        <f t="shared" si="19"/>
        <v>0</v>
      </c>
      <c r="K76" s="84">
        <f>IF(SUM($J:$J)&lt;=Настройки!$C$3,J76,G76*I76)</f>
        <v>0</v>
      </c>
      <c r="L76" s="33">
        <f t="shared" si="20"/>
        <v>0</v>
      </c>
    </row>
    <row r="77" spans="1:12" ht="21" customHeight="1" x14ac:dyDescent="0.2">
      <c r="A77" s="194"/>
      <c r="B77" s="65" t="s">
        <v>9</v>
      </c>
      <c r="C77" s="66" t="s">
        <v>106</v>
      </c>
      <c r="D77" s="28">
        <v>693</v>
      </c>
      <c r="E77" s="28">
        <v>693</v>
      </c>
      <c r="F77" s="28">
        <f t="shared" si="21"/>
        <v>650</v>
      </c>
      <c r="G77" s="29">
        <f>IF(SUM($J:$J)&lt;=Настройки!$C$3,ROUNDDOWN(F77-(F77*Настройки!$D$3),-1),ROUNDDOWN(F77-(F77*$L$4),-1))</f>
        <v>430</v>
      </c>
      <c r="H77" s="29">
        <f xml:space="preserve"> ROUNDDOWN(F77-(F77*Настройки!$D$3),-1)</f>
        <v>430</v>
      </c>
      <c r="I77" s="34"/>
      <c r="J77" s="83">
        <f t="shared" si="19"/>
        <v>0</v>
      </c>
      <c r="K77" s="84">
        <f>IF(SUM($J:$J)&lt;=Настройки!$C$3,J77,G77*I77)</f>
        <v>0</v>
      </c>
      <c r="L77" s="33">
        <f t="shared" si="20"/>
        <v>0</v>
      </c>
    </row>
    <row r="78" spans="1:12" ht="21" customHeight="1" x14ac:dyDescent="0.2">
      <c r="A78" s="194"/>
      <c r="B78" s="65" t="s">
        <v>6</v>
      </c>
      <c r="C78" s="66" t="s">
        <v>107</v>
      </c>
      <c r="D78" s="28">
        <v>693</v>
      </c>
      <c r="E78" s="28">
        <v>693</v>
      </c>
      <c r="F78" s="28">
        <f t="shared" si="21"/>
        <v>650</v>
      </c>
      <c r="G78" s="29">
        <f>IF(SUM($J:$J)&lt;=Настройки!$C$3,ROUNDDOWN(F78-(F78*Настройки!$D$3),-1),ROUNDDOWN(F78-(F78*$L$4),-1))</f>
        <v>430</v>
      </c>
      <c r="H78" s="29">
        <f xml:space="preserve"> ROUNDDOWN(F78-(F78*Настройки!$D$3),-1)</f>
        <v>430</v>
      </c>
      <c r="I78" s="34"/>
      <c r="J78" s="83">
        <f t="shared" si="19"/>
        <v>0</v>
      </c>
      <c r="K78" s="84">
        <f>IF(SUM($J:$J)&lt;=Настройки!$C$3,J78,G78*I78)</f>
        <v>0</v>
      </c>
      <c r="L78" s="33">
        <f t="shared" si="20"/>
        <v>0</v>
      </c>
    </row>
    <row r="79" spans="1:12" ht="21" thickBot="1" x14ac:dyDescent="0.25">
      <c r="A79" s="194"/>
      <c r="B79" s="67" t="s">
        <v>29</v>
      </c>
      <c r="C79" s="68" t="s">
        <v>108</v>
      </c>
      <c r="D79" s="35">
        <v>693</v>
      </c>
      <c r="E79" s="35">
        <v>693</v>
      </c>
      <c r="F79" s="35">
        <f t="shared" si="21"/>
        <v>650</v>
      </c>
      <c r="G79" s="36">
        <f>IF(SUM($J:$J)&lt;=Настройки!$C$3,ROUNDDOWN(F79-(F79*Настройки!$D$3),-1),ROUNDDOWN(F79-(F79*$L$4),-1))</f>
        <v>430</v>
      </c>
      <c r="H79" s="36">
        <f xml:space="preserve"> ROUNDDOWN(F79-(F79*Настройки!$D$3),-1)</f>
        <v>430</v>
      </c>
      <c r="I79" s="37"/>
      <c r="J79" s="87">
        <f t="shared" si="19"/>
        <v>0</v>
      </c>
      <c r="K79" s="88">
        <f>IF(SUM($J:$J)&lt;=Настройки!$C$3,J79,G79*I79)</f>
        <v>0</v>
      </c>
      <c r="L79" s="40">
        <f t="shared" si="20"/>
        <v>0</v>
      </c>
    </row>
    <row r="80" spans="1:12" ht="21" customHeight="1" x14ac:dyDescent="0.2">
      <c r="A80" s="193"/>
      <c r="B80" s="47" t="s">
        <v>12</v>
      </c>
      <c r="C80" s="64" t="s">
        <v>109</v>
      </c>
      <c r="D80" s="41">
        <v>1271</v>
      </c>
      <c r="E80" s="41">
        <v>1271</v>
      </c>
      <c r="F80" s="41">
        <f t="shared" si="21"/>
        <v>1200</v>
      </c>
      <c r="G80" s="42">
        <f>IF(SUM($J:$J)&lt;=Настройки!$C$3,ROUNDDOWN(F80-(F80*Настройки!$D$3),-1),ROUNDDOWN(F80-(F80*$L$4),-1))</f>
        <v>800</v>
      </c>
      <c r="H80" s="42">
        <f xml:space="preserve"> ROUNDDOWN(F80-(F80*Настройки!$D$3),-1)</f>
        <v>800</v>
      </c>
      <c r="I80" s="26"/>
      <c r="J80" s="89">
        <f t="shared" si="19"/>
        <v>0</v>
      </c>
      <c r="K80" s="90">
        <f>IF(SUM($J:$J)&lt;=Настройки!$C$3,J80,G80*I80)</f>
        <v>0</v>
      </c>
      <c r="L80" s="45">
        <f t="shared" si="20"/>
        <v>0</v>
      </c>
    </row>
    <row r="81" spans="1:12" ht="21" customHeight="1" x14ac:dyDescent="0.2">
      <c r="A81" s="194"/>
      <c r="B81" s="65" t="s">
        <v>11</v>
      </c>
      <c r="C81" s="66" t="s">
        <v>110</v>
      </c>
      <c r="D81" s="28">
        <v>1271</v>
      </c>
      <c r="E81" s="28">
        <v>1271</v>
      </c>
      <c r="F81" s="28">
        <f t="shared" si="21"/>
        <v>1200</v>
      </c>
      <c r="G81" s="29">
        <f>IF(SUM($J:$J)&lt;=Настройки!$C$3,ROUNDDOWN(F81-(F81*Настройки!$D$3),-1),ROUNDDOWN(F81-(F81*$L$4),-1))</f>
        <v>800</v>
      </c>
      <c r="H81" s="29">
        <f xml:space="preserve"> ROUNDDOWN(F81-(F81*Настройки!$D$3),-1)</f>
        <v>800</v>
      </c>
      <c r="I81" s="34"/>
      <c r="J81" s="83">
        <f t="shared" si="19"/>
        <v>0</v>
      </c>
      <c r="K81" s="84">
        <f>IF(SUM($J:$J)&lt;=Настройки!$C$3,J81,G81*I81)</f>
        <v>0</v>
      </c>
      <c r="L81" s="33">
        <f t="shared" si="20"/>
        <v>0</v>
      </c>
    </row>
    <row r="82" spans="1:12" ht="21" customHeight="1" x14ac:dyDescent="0.2">
      <c r="A82" s="194"/>
      <c r="B82" s="65" t="s">
        <v>13</v>
      </c>
      <c r="C82" s="66" t="s">
        <v>111</v>
      </c>
      <c r="D82" s="28">
        <v>1271</v>
      </c>
      <c r="E82" s="28">
        <v>1271</v>
      </c>
      <c r="F82" s="28">
        <f t="shared" si="21"/>
        <v>1200</v>
      </c>
      <c r="G82" s="29">
        <f>IF(SUM($J:$J)&lt;=Настройки!$C$3,ROUNDDOWN(F82-(F82*Настройки!$D$3),-1),ROUNDDOWN(F82-(F82*$L$4),-1))</f>
        <v>800</v>
      </c>
      <c r="H82" s="29">
        <f xml:space="preserve"> ROUNDDOWN(F82-(F82*Настройки!$D$3),-1)</f>
        <v>800</v>
      </c>
      <c r="I82" s="34"/>
      <c r="J82" s="83">
        <f t="shared" si="19"/>
        <v>0</v>
      </c>
      <c r="K82" s="84">
        <f>IF(SUM($J:$J)&lt;=Настройки!$C$3,J82,G82*I82)</f>
        <v>0</v>
      </c>
      <c r="L82" s="33">
        <f t="shared" si="20"/>
        <v>0</v>
      </c>
    </row>
    <row r="83" spans="1:12" ht="21" customHeight="1" x14ac:dyDescent="0.2">
      <c r="A83" s="194"/>
      <c r="B83" s="65" t="s">
        <v>10</v>
      </c>
      <c r="C83" s="66" t="s">
        <v>112</v>
      </c>
      <c r="D83" s="28">
        <v>1271</v>
      </c>
      <c r="E83" s="28">
        <v>1271</v>
      </c>
      <c r="F83" s="28">
        <f t="shared" si="21"/>
        <v>1200</v>
      </c>
      <c r="G83" s="29">
        <f>IF(SUM($J:$J)&lt;=Настройки!$C$3,ROUNDDOWN(F83-(F83*Настройки!$D$3),-1),ROUNDDOWN(F83-(F83*$L$4),-1))</f>
        <v>800</v>
      </c>
      <c r="H83" s="29">
        <f xml:space="preserve"> ROUNDDOWN(F83-(F83*Настройки!$D$3),-1)</f>
        <v>800</v>
      </c>
      <c r="I83" s="34"/>
      <c r="J83" s="83">
        <f t="shared" si="19"/>
        <v>0</v>
      </c>
      <c r="K83" s="84">
        <f>IF(SUM($J:$J)&lt;=Настройки!$C$3,J83,G83*I83)</f>
        <v>0</v>
      </c>
      <c r="L83" s="33">
        <f t="shared" si="20"/>
        <v>0</v>
      </c>
    </row>
    <row r="84" spans="1:12" ht="21" customHeight="1" thickBot="1" x14ac:dyDescent="0.25">
      <c r="A84" s="194"/>
      <c r="B84" s="67" t="s">
        <v>30</v>
      </c>
      <c r="C84" s="68" t="s">
        <v>113</v>
      </c>
      <c r="D84" s="35">
        <v>1271</v>
      </c>
      <c r="E84" s="35">
        <v>1271</v>
      </c>
      <c r="F84" s="35">
        <f t="shared" si="21"/>
        <v>1200</v>
      </c>
      <c r="G84" s="36">
        <f>IF(SUM($J:$J)&lt;=Настройки!$C$3,ROUNDDOWN(F84-(F84*Настройки!$D$3),-1),ROUNDDOWN(F84-(F84*$L$4),-1))</f>
        <v>800</v>
      </c>
      <c r="H84" s="36">
        <f xml:space="preserve"> ROUNDDOWN(F84-(F84*Настройки!$D$3),-1)</f>
        <v>800</v>
      </c>
      <c r="I84" s="37"/>
      <c r="J84" s="87">
        <f t="shared" si="19"/>
        <v>0</v>
      </c>
      <c r="K84" s="88">
        <f>IF(SUM($J:$J)&lt;=Настройки!$C$3,J84,G84*I84)</f>
        <v>0</v>
      </c>
      <c r="L84" s="40">
        <f t="shared" si="20"/>
        <v>0</v>
      </c>
    </row>
    <row r="85" spans="1:12" ht="21" customHeight="1" x14ac:dyDescent="0.2">
      <c r="A85" s="193"/>
      <c r="B85" s="47" t="s">
        <v>16</v>
      </c>
      <c r="C85" s="64" t="s">
        <v>114</v>
      </c>
      <c r="D85" s="41">
        <v>2310</v>
      </c>
      <c r="E85" s="41">
        <v>2310</v>
      </c>
      <c r="F85" s="41">
        <f t="shared" si="21"/>
        <v>2190</v>
      </c>
      <c r="G85" s="42">
        <f>IF(SUM($J:$J)&lt;=Настройки!$C$3,ROUNDDOWN(F85-(F85*Настройки!$D$3),-1),ROUNDDOWN(F85-(F85*$L$4),-1))</f>
        <v>1460</v>
      </c>
      <c r="H85" s="42">
        <f xml:space="preserve"> ROUNDDOWN(F85-(F85*Настройки!$D$3),-1)</f>
        <v>1460</v>
      </c>
      <c r="I85" s="26"/>
      <c r="J85" s="89">
        <f t="shared" si="19"/>
        <v>0</v>
      </c>
      <c r="K85" s="90">
        <f>IF(SUM($J:$J)&lt;=Настройки!$C$3,J85,G85*I85)</f>
        <v>0</v>
      </c>
      <c r="L85" s="45">
        <f t="shared" si="20"/>
        <v>0</v>
      </c>
    </row>
    <row r="86" spans="1:12" ht="21" customHeight="1" x14ac:dyDescent="0.2">
      <c r="A86" s="194"/>
      <c r="B86" s="65" t="s">
        <v>15</v>
      </c>
      <c r="C86" s="66" t="s">
        <v>115</v>
      </c>
      <c r="D86" s="28">
        <v>2310</v>
      </c>
      <c r="E86" s="28">
        <v>2310</v>
      </c>
      <c r="F86" s="28">
        <f t="shared" si="21"/>
        <v>2190</v>
      </c>
      <c r="G86" s="29">
        <f>IF(SUM($J:$J)&lt;=Настройки!$C$3,ROUNDDOWN(F86-(F86*Настройки!$D$3),-1),ROUNDDOWN(F86-(F86*$L$4),-1))</f>
        <v>1460</v>
      </c>
      <c r="H86" s="29">
        <f xml:space="preserve"> ROUNDDOWN(F86-(F86*Настройки!$D$3),-1)</f>
        <v>1460</v>
      </c>
      <c r="I86" s="34"/>
      <c r="J86" s="83">
        <f t="shared" si="19"/>
        <v>0</v>
      </c>
      <c r="K86" s="84">
        <f>IF(SUM($J:$J)&lt;=Настройки!$C$3,J86,G86*I86)</f>
        <v>0</v>
      </c>
      <c r="L86" s="33">
        <f t="shared" si="20"/>
        <v>0</v>
      </c>
    </row>
    <row r="87" spans="1:12" ht="22" customHeight="1" x14ac:dyDescent="0.2">
      <c r="A87" s="194"/>
      <c r="B87" s="65" t="s">
        <v>17</v>
      </c>
      <c r="C87" s="66" t="s">
        <v>116</v>
      </c>
      <c r="D87" s="28">
        <v>2310</v>
      </c>
      <c r="E87" s="28">
        <v>2310</v>
      </c>
      <c r="F87" s="28">
        <f t="shared" si="21"/>
        <v>2190</v>
      </c>
      <c r="G87" s="29">
        <f>IF(SUM($J:$J)&lt;=Настройки!$C$3,ROUNDDOWN(F87-(F87*Настройки!$D$3),-1),ROUNDDOWN(F87-(F87*$L$4),-1))</f>
        <v>1460</v>
      </c>
      <c r="H87" s="29">
        <f xml:space="preserve"> ROUNDDOWN(F87-(F87*Настройки!$D$3),-1)</f>
        <v>1460</v>
      </c>
      <c r="I87" s="34"/>
      <c r="J87" s="83">
        <f t="shared" si="19"/>
        <v>0</v>
      </c>
      <c r="K87" s="84">
        <f>IF(SUM($J:$J)&lt;=Настройки!$C$3,J87,G87*I87)</f>
        <v>0</v>
      </c>
      <c r="L87" s="33">
        <f t="shared" si="20"/>
        <v>0</v>
      </c>
    </row>
    <row r="88" spans="1:12" ht="21" customHeight="1" x14ac:dyDescent="0.2">
      <c r="A88" s="194"/>
      <c r="B88" s="65" t="s">
        <v>14</v>
      </c>
      <c r="C88" s="66" t="s">
        <v>117</v>
      </c>
      <c r="D88" s="28">
        <v>2310</v>
      </c>
      <c r="E88" s="28">
        <v>2310</v>
      </c>
      <c r="F88" s="28">
        <f t="shared" si="21"/>
        <v>2190</v>
      </c>
      <c r="G88" s="29">
        <f>IF(SUM($J:$J)&lt;=Настройки!$C$3,ROUNDDOWN(F88-(F88*Настройки!$D$3),-1),ROUNDDOWN(F88-(F88*$L$4),-1))</f>
        <v>1460</v>
      </c>
      <c r="H88" s="29">
        <f xml:space="preserve"> ROUNDDOWN(F88-(F88*Настройки!$D$3),-1)</f>
        <v>1460</v>
      </c>
      <c r="I88" s="34"/>
      <c r="J88" s="83">
        <f t="shared" si="19"/>
        <v>0</v>
      </c>
      <c r="K88" s="84">
        <f>IF(SUM($J:$J)&lt;=Настройки!$C$3,J88,G88*I88)</f>
        <v>0</v>
      </c>
      <c r="L88" s="33">
        <f t="shared" si="20"/>
        <v>0</v>
      </c>
    </row>
    <row r="89" spans="1:12" ht="21" thickBot="1" x14ac:dyDescent="0.25">
      <c r="A89" s="195"/>
      <c r="B89" s="69" t="s">
        <v>31</v>
      </c>
      <c r="C89" s="70" t="s">
        <v>118</v>
      </c>
      <c r="D89" s="50">
        <v>2310</v>
      </c>
      <c r="E89" s="50">
        <v>2310</v>
      </c>
      <c r="F89" s="50">
        <f>ROUNDDOWN(E89*0.95,-1)</f>
        <v>2190</v>
      </c>
      <c r="G89" s="51">
        <f>IF(SUM($J:$J)&lt;=Настройки!$C$3,ROUNDDOWN(F89-(F89*Настройки!$D$3),-1),ROUNDDOWN(F89-(F89*$L$4),-1))</f>
        <v>1460</v>
      </c>
      <c r="H89" s="51">
        <f xml:space="preserve"> ROUNDDOWN(F89-(F89*Настройки!$D$3),-1)</f>
        <v>1460</v>
      </c>
      <c r="I89" s="52"/>
      <c r="J89" s="91">
        <f t="shared" si="19"/>
        <v>0</v>
      </c>
      <c r="K89" s="92">
        <f>IF(SUM($J:$J)&lt;=Настройки!$C$3,J89,G89*I89)</f>
        <v>0</v>
      </c>
      <c r="L89" s="55">
        <f t="shared" si="20"/>
        <v>0</v>
      </c>
    </row>
    <row r="90" spans="1:12" ht="49" customHeight="1" thickBot="1" x14ac:dyDescent="0.25">
      <c r="A90" s="202" t="s">
        <v>18</v>
      </c>
      <c r="B90" s="203"/>
      <c r="C90" s="203"/>
      <c r="D90" s="203"/>
      <c r="E90" s="203"/>
      <c r="F90" s="203"/>
      <c r="G90" s="203"/>
      <c r="H90" s="203"/>
      <c r="I90" s="203"/>
      <c r="J90" s="203"/>
      <c r="K90" s="203"/>
      <c r="L90" s="204"/>
    </row>
    <row r="91" spans="1:12" ht="21" customHeight="1" x14ac:dyDescent="0.2">
      <c r="A91" s="190"/>
      <c r="B91" s="145" t="s">
        <v>38</v>
      </c>
      <c r="C91" s="146"/>
      <c r="D91" s="146"/>
      <c r="E91" s="146"/>
      <c r="F91" s="154"/>
      <c r="G91" s="154"/>
      <c r="H91" s="155"/>
      <c r="I91" s="156"/>
      <c r="J91" s="157"/>
      <c r="K91" s="158"/>
      <c r="L91" s="126"/>
    </row>
    <row r="92" spans="1:12" ht="21" customHeight="1" x14ac:dyDescent="0.2">
      <c r="A92" s="191"/>
      <c r="B92" s="27" t="s">
        <v>32</v>
      </c>
      <c r="C92" s="46" t="s">
        <v>119</v>
      </c>
      <c r="D92" s="81">
        <v>3350</v>
      </c>
      <c r="E92" s="81">
        <v>3350</v>
      </c>
      <c r="F92" s="81">
        <f>ROUNDDOWN(E92*0.95,-1)</f>
        <v>3180</v>
      </c>
      <c r="G92" s="82">
        <f>IF(SUM($J:$J)&lt;=Настройки!$C$3,ROUNDDOWN(F92-(F92*Настройки!$D$3),-1),ROUNDDOWN(F92-(F92*$L$4),-1))</f>
        <v>2130</v>
      </c>
      <c r="H92" s="82">
        <f xml:space="preserve"> ROUNDDOWN(F92-(F92*Настройки!$D$3),-1)</f>
        <v>2130</v>
      </c>
      <c r="I92" s="34"/>
      <c r="J92" s="83">
        <f t="shared" ref="J92:J96" si="22">H92*I92</f>
        <v>0</v>
      </c>
      <c r="K92" s="84">
        <f>IF(SUM($J:$J)&lt;=Настройки!$C$3,J92,G92*I92)</f>
        <v>0</v>
      </c>
      <c r="L92" s="127">
        <f>(F92-G92)*I92</f>
        <v>0</v>
      </c>
    </row>
    <row r="93" spans="1:12" ht="21" customHeight="1" x14ac:dyDescent="0.2">
      <c r="A93" s="191"/>
      <c r="B93" s="27" t="s">
        <v>33</v>
      </c>
      <c r="C93" s="46" t="s">
        <v>120</v>
      </c>
      <c r="D93" s="81">
        <v>3350</v>
      </c>
      <c r="E93" s="81">
        <v>3350</v>
      </c>
      <c r="F93" s="81">
        <f t="shared" ref="F93:F102" si="23">ROUNDDOWN(E93*0.95,-1)</f>
        <v>3180</v>
      </c>
      <c r="G93" s="82">
        <f>IF(SUM($J:$J)&lt;=Настройки!$C$3,ROUNDDOWN(F93-(F93*Настройки!$D$3),-1),ROUNDDOWN(F93-(F93*$L$4),-1))</f>
        <v>2130</v>
      </c>
      <c r="H93" s="82">
        <f xml:space="preserve"> ROUNDDOWN(F93-(F93*Настройки!$D$3),-1)</f>
        <v>2130</v>
      </c>
      <c r="I93" s="34"/>
      <c r="J93" s="83">
        <f t="shared" si="22"/>
        <v>0</v>
      </c>
      <c r="K93" s="84">
        <f>IF(SUM($J:$J)&lt;=Настройки!$C$3,J93,G93*I93)</f>
        <v>0</v>
      </c>
      <c r="L93" s="127">
        <f>(F93-G93)*I93</f>
        <v>0</v>
      </c>
    </row>
    <row r="94" spans="1:12" ht="21" customHeight="1" x14ac:dyDescent="0.2">
      <c r="A94" s="191"/>
      <c r="B94" s="27" t="s">
        <v>34</v>
      </c>
      <c r="C94" s="46" t="s">
        <v>121</v>
      </c>
      <c r="D94" s="81">
        <v>3350</v>
      </c>
      <c r="E94" s="81">
        <v>3350</v>
      </c>
      <c r="F94" s="81">
        <f t="shared" si="23"/>
        <v>3180</v>
      </c>
      <c r="G94" s="82">
        <f>IF(SUM($J:$J)&lt;=Настройки!$C$3,ROUNDDOWN(F94-(F94*Настройки!$D$3),-1),ROUNDDOWN(F94-(F94*$L$4),-1))</f>
        <v>2130</v>
      </c>
      <c r="H94" s="82">
        <f xml:space="preserve"> ROUNDDOWN(F94-(F94*Настройки!$D$3),-1)</f>
        <v>2130</v>
      </c>
      <c r="I94" s="34"/>
      <c r="J94" s="83">
        <f t="shared" si="22"/>
        <v>0</v>
      </c>
      <c r="K94" s="84">
        <f>IF(SUM($J:$J)&lt;=Настройки!$C$3,J94,G94*I94)</f>
        <v>0</v>
      </c>
      <c r="L94" s="127">
        <f>(F94-G94)*I94</f>
        <v>0</v>
      </c>
    </row>
    <row r="95" spans="1:12" ht="21" customHeight="1" x14ac:dyDescent="0.2">
      <c r="A95" s="191"/>
      <c r="B95" s="27" t="s">
        <v>35</v>
      </c>
      <c r="C95" s="46" t="s">
        <v>122</v>
      </c>
      <c r="D95" s="81">
        <v>3350</v>
      </c>
      <c r="E95" s="81">
        <v>3350</v>
      </c>
      <c r="F95" s="81">
        <f t="shared" si="23"/>
        <v>3180</v>
      </c>
      <c r="G95" s="82">
        <f>IF(SUM($J:$J)&lt;=Настройки!$C$3,ROUNDDOWN(F95-(F95*Настройки!$D$3),-1),ROUNDDOWN(F95-(F95*$L$4),-1))</f>
        <v>2130</v>
      </c>
      <c r="H95" s="82">
        <f xml:space="preserve"> ROUNDDOWN(F95-(F95*Настройки!$D$3),-1)</f>
        <v>2130</v>
      </c>
      <c r="I95" s="34"/>
      <c r="J95" s="83">
        <f t="shared" si="22"/>
        <v>0</v>
      </c>
      <c r="K95" s="84">
        <f>IF(SUM($J:$J)&lt;=Настройки!$C$3,J95,G95*I95)</f>
        <v>0</v>
      </c>
      <c r="L95" s="127">
        <f>(F95-G95)*I95</f>
        <v>0</v>
      </c>
    </row>
    <row r="96" spans="1:12" ht="21" thickBot="1" x14ac:dyDescent="0.25">
      <c r="A96" s="192"/>
      <c r="B96" s="128" t="s">
        <v>36</v>
      </c>
      <c r="C96" s="129" t="s">
        <v>123</v>
      </c>
      <c r="D96" s="159">
        <v>3350</v>
      </c>
      <c r="E96" s="159">
        <v>3350</v>
      </c>
      <c r="F96" s="159">
        <f t="shared" si="23"/>
        <v>3180</v>
      </c>
      <c r="G96" s="160">
        <f>IF(SUM($J:$J)&lt;=Настройки!$C$3,ROUNDDOWN(F96-(F96*Настройки!$D$3),-1),ROUNDDOWN(F96-(F96*$L$4),-1))</f>
        <v>2130</v>
      </c>
      <c r="H96" s="160">
        <f xml:space="preserve"> ROUNDDOWN(F96-(F96*Настройки!$D$3),-1)</f>
        <v>2130</v>
      </c>
      <c r="I96" s="143"/>
      <c r="J96" s="161">
        <f t="shared" si="22"/>
        <v>0</v>
      </c>
      <c r="K96" s="162">
        <f>IF(SUM($J:$J)&lt;=Настройки!$C$3,J96,G96*I96)</f>
        <v>0</v>
      </c>
      <c r="L96" s="132">
        <f>(F96-G96)*I96</f>
        <v>0</v>
      </c>
    </row>
    <row r="97" spans="1:12" ht="21" customHeight="1" x14ac:dyDescent="0.2">
      <c r="A97" s="220"/>
      <c r="B97" s="133" t="s">
        <v>37</v>
      </c>
      <c r="C97" s="149"/>
      <c r="D97" s="150"/>
      <c r="E97" s="150"/>
      <c r="F97" s="150"/>
      <c r="G97" s="150"/>
      <c r="H97" s="151"/>
      <c r="I97" s="134"/>
      <c r="J97" s="152"/>
      <c r="K97" s="153"/>
      <c r="L97" s="63"/>
    </row>
    <row r="98" spans="1:12" ht="21" customHeight="1" x14ac:dyDescent="0.2">
      <c r="A98" s="221"/>
      <c r="B98" s="27" t="s">
        <v>32</v>
      </c>
      <c r="C98" s="46" t="s">
        <v>124</v>
      </c>
      <c r="D98" s="81">
        <v>3350</v>
      </c>
      <c r="E98" s="81">
        <v>3350</v>
      </c>
      <c r="F98" s="81">
        <f t="shared" si="23"/>
        <v>3180</v>
      </c>
      <c r="G98" s="82">
        <f>IF(SUM($J:$J)&lt;=Настройки!$C$3,ROUNDDOWN(F98-(F98*Настройки!$D$3),-1),ROUNDDOWN(F98-(F98*$L$4),-1))</f>
        <v>2130</v>
      </c>
      <c r="H98" s="82">
        <f xml:space="preserve"> ROUNDDOWN(F98-(F98*Настройки!$D$3),-1)</f>
        <v>2130</v>
      </c>
      <c r="I98" s="34"/>
      <c r="J98" s="83">
        <f t="shared" ref="J98:J102" si="24">H98*I98</f>
        <v>0</v>
      </c>
      <c r="K98" s="84">
        <f>IF(SUM($J:$J)&lt;=Настройки!$C$3,J98,G98*I98)</f>
        <v>0</v>
      </c>
      <c r="L98" s="33">
        <f>(F98-G98)*I98</f>
        <v>0</v>
      </c>
    </row>
    <row r="99" spans="1:12" ht="22" customHeight="1" x14ac:dyDescent="0.2">
      <c r="A99" s="221"/>
      <c r="B99" s="27" t="s">
        <v>33</v>
      </c>
      <c r="C99" s="46" t="s">
        <v>125</v>
      </c>
      <c r="D99" s="81">
        <v>3350</v>
      </c>
      <c r="E99" s="81">
        <v>3350</v>
      </c>
      <c r="F99" s="81">
        <f t="shared" si="23"/>
        <v>3180</v>
      </c>
      <c r="G99" s="82">
        <f>IF(SUM($J:$J)&lt;=Настройки!$C$3,ROUNDDOWN(F99-(F99*Настройки!$D$3),-1),ROUNDDOWN(F99-(F99*$L$4),-1))</f>
        <v>2130</v>
      </c>
      <c r="H99" s="82">
        <f xml:space="preserve"> ROUNDDOWN(F99-(F99*Настройки!$D$3),-1)</f>
        <v>2130</v>
      </c>
      <c r="I99" s="34"/>
      <c r="J99" s="83">
        <f t="shared" si="24"/>
        <v>0</v>
      </c>
      <c r="K99" s="84">
        <f>IF(SUM($J:$J)&lt;=Настройки!$C$3,J99,G99*I99)</f>
        <v>0</v>
      </c>
      <c r="L99" s="33">
        <f>(F99-G99)*I99</f>
        <v>0</v>
      </c>
    </row>
    <row r="100" spans="1:12" ht="21" customHeight="1" x14ac:dyDescent="0.2">
      <c r="A100" s="221"/>
      <c r="B100" s="27" t="s">
        <v>34</v>
      </c>
      <c r="C100" s="46" t="s">
        <v>126</v>
      </c>
      <c r="D100" s="81">
        <v>3350</v>
      </c>
      <c r="E100" s="81">
        <v>3350</v>
      </c>
      <c r="F100" s="81">
        <f t="shared" si="23"/>
        <v>3180</v>
      </c>
      <c r="G100" s="82">
        <f>IF(SUM($J:$J)&lt;=Настройки!$C$3,ROUNDDOWN(F100-(F100*Настройки!$D$3),-1),ROUNDDOWN(F100-(F100*$L$4),-1))</f>
        <v>2130</v>
      </c>
      <c r="H100" s="82">
        <f xml:space="preserve"> ROUNDDOWN(F100-(F100*Настройки!$D$3),-1)</f>
        <v>2130</v>
      </c>
      <c r="I100" s="34"/>
      <c r="J100" s="83">
        <f t="shared" si="24"/>
        <v>0</v>
      </c>
      <c r="K100" s="84">
        <f>IF(SUM($J:$J)&lt;=Настройки!$C$3,J100,G100*I100)</f>
        <v>0</v>
      </c>
      <c r="L100" s="33">
        <f>(F100-G100)*I100</f>
        <v>0</v>
      </c>
    </row>
    <row r="101" spans="1:12" ht="21" customHeight="1" x14ac:dyDescent="0.2">
      <c r="A101" s="221"/>
      <c r="B101" s="27" t="s">
        <v>35</v>
      </c>
      <c r="C101" s="46" t="s">
        <v>127</v>
      </c>
      <c r="D101" s="81">
        <v>3350</v>
      </c>
      <c r="E101" s="81">
        <v>3350</v>
      </c>
      <c r="F101" s="81">
        <f t="shared" si="23"/>
        <v>3180</v>
      </c>
      <c r="G101" s="82">
        <f>IF(SUM($J:$J)&lt;=Настройки!$C$3,ROUNDDOWN(F101-(F101*Настройки!$D$3),-1),ROUNDDOWN(F101-(F101*$L$4),-1))</f>
        <v>2130</v>
      </c>
      <c r="H101" s="82">
        <f xml:space="preserve"> ROUNDDOWN(F101-(F101*Настройки!$D$3),-1)</f>
        <v>2130</v>
      </c>
      <c r="I101" s="34"/>
      <c r="J101" s="83">
        <f t="shared" si="24"/>
        <v>0</v>
      </c>
      <c r="K101" s="84">
        <f>IF(SUM($J:$J)&lt;=Настройки!$C$3,J101,G101*I101)</f>
        <v>0</v>
      </c>
      <c r="L101" s="33">
        <f>(F101-G101)*I101</f>
        <v>0</v>
      </c>
    </row>
    <row r="102" spans="1:12" ht="21" thickBot="1" x14ac:dyDescent="0.25">
      <c r="A102" s="222"/>
      <c r="B102" s="48" t="s">
        <v>36</v>
      </c>
      <c r="C102" s="49" t="s">
        <v>128</v>
      </c>
      <c r="D102" s="93">
        <v>3350</v>
      </c>
      <c r="E102" s="93">
        <v>3350</v>
      </c>
      <c r="F102" s="81">
        <f t="shared" si="23"/>
        <v>3180</v>
      </c>
      <c r="G102" s="94">
        <f>IF(SUM($J:$J)&lt;=Настройки!$C$3,ROUNDDOWN(F102-(F102*Настройки!$D$3),-1),ROUNDDOWN(F102-(F102*$L$4),-1))</f>
        <v>2130</v>
      </c>
      <c r="H102" s="94">
        <f xml:space="preserve"> ROUNDDOWN(F102-(F102*Настройки!$D$3),-1)</f>
        <v>2130</v>
      </c>
      <c r="I102" s="52"/>
      <c r="J102" s="91">
        <f t="shared" si="24"/>
        <v>0</v>
      </c>
      <c r="K102" s="92">
        <f>IF(SUM($J:$J)&lt;=Настройки!$C$3,J102,G102*I102)</f>
        <v>0</v>
      </c>
      <c r="L102" s="55">
        <f>(F102-G102)*I102</f>
        <v>0</v>
      </c>
    </row>
    <row r="103" spans="1:12" ht="49" customHeight="1" x14ac:dyDescent="0.2">
      <c r="A103" s="95"/>
      <c r="B103" s="96" t="s">
        <v>2</v>
      </c>
      <c r="C103" s="97"/>
      <c r="D103" s="97"/>
      <c r="E103" s="97"/>
      <c r="F103" s="98"/>
      <c r="G103" s="98"/>
      <c r="H103" s="98"/>
      <c r="I103" s="98"/>
      <c r="J103" s="99"/>
      <c r="K103" s="100">
        <f>SUM(K7:K102)</f>
        <v>0</v>
      </c>
      <c r="L103" s="100">
        <f>SUM(L7:L102)</f>
        <v>0</v>
      </c>
    </row>
    <row r="104" spans="1:12" ht="49" customHeight="1" thickBot="1" x14ac:dyDescent="0.25">
      <c r="A104" s="231" t="s">
        <v>146</v>
      </c>
      <c r="B104" s="232"/>
      <c r="C104" s="232"/>
      <c r="D104" s="232"/>
      <c r="E104" s="232"/>
      <c r="F104" s="232"/>
      <c r="G104" s="232"/>
      <c r="H104" s="232"/>
      <c r="I104" s="232"/>
      <c r="J104" s="232"/>
      <c r="K104" s="232"/>
      <c r="L104" s="233"/>
    </row>
    <row r="105" spans="1:12" ht="25" customHeight="1" x14ac:dyDescent="0.2">
      <c r="A105" s="184" t="s">
        <v>193</v>
      </c>
      <c r="B105" s="185"/>
      <c r="C105" s="185"/>
      <c r="D105" s="185"/>
      <c r="E105" s="185"/>
      <c r="F105" s="185"/>
      <c r="G105" s="185"/>
      <c r="H105" s="185"/>
      <c r="I105" s="185"/>
      <c r="J105" s="185"/>
      <c r="K105" s="185"/>
      <c r="L105" s="186"/>
    </row>
    <row r="106" spans="1:12" ht="25" customHeight="1" x14ac:dyDescent="0.2">
      <c r="A106" s="184" t="s">
        <v>194</v>
      </c>
      <c r="B106" s="185"/>
      <c r="C106" s="185"/>
      <c r="D106" s="185"/>
      <c r="E106" s="185"/>
      <c r="F106" s="185"/>
      <c r="G106" s="185"/>
      <c r="H106" s="185"/>
      <c r="I106" s="185"/>
      <c r="J106" s="185"/>
      <c r="K106" s="185"/>
      <c r="L106" s="186"/>
    </row>
    <row r="107" spans="1:12" ht="25" customHeight="1" x14ac:dyDescent="0.2">
      <c r="A107" s="184" t="s">
        <v>195</v>
      </c>
      <c r="B107" s="185"/>
      <c r="C107" s="185"/>
      <c r="D107" s="185"/>
      <c r="E107" s="185"/>
      <c r="F107" s="185"/>
      <c r="G107" s="185"/>
      <c r="H107" s="185"/>
      <c r="I107" s="185"/>
      <c r="J107" s="185"/>
      <c r="K107" s="185"/>
      <c r="L107" s="186"/>
    </row>
    <row r="108" spans="1:12" ht="24" customHeight="1" x14ac:dyDescent="0.2">
      <c r="A108" s="184" t="s">
        <v>196</v>
      </c>
      <c r="B108" s="185"/>
      <c r="C108" s="185"/>
      <c r="D108" s="185"/>
      <c r="E108" s="185"/>
      <c r="F108" s="185"/>
      <c r="G108" s="185"/>
      <c r="H108" s="185"/>
      <c r="I108" s="185"/>
      <c r="J108" s="185"/>
      <c r="K108" s="185"/>
      <c r="L108" s="186"/>
    </row>
    <row r="109" spans="1:12" ht="18" x14ac:dyDescent="0.2">
      <c r="A109" s="120"/>
      <c r="B109" s="121"/>
      <c r="C109" s="121"/>
      <c r="D109" s="121"/>
      <c r="E109" s="121"/>
      <c r="F109" s="121"/>
      <c r="G109" s="121"/>
      <c r="H109" s="121"/>
      <c r="I109" s="121"/>
      <c r="J109" s="121"/>
      <c r="K109" s="121"/>
      <c r="L109" s="122"/>
    </row>
    <row r="110" spans="1:12" ht="20" x14ac:dyDescent="0.2">
      <c r="A110" s="211" t="s">
        <v>147</v>
      </c>
      <c r="B110" s="212"/>
      <c r="C110" s="212"/>
      <c r="D110" s="212"/>
      <c r="E110" s="212"/>
      <c r="F110" s="212"/>
      <c r="G110" s="212"/>
      <c r="H110" s="212"/>
      <c r="I110" s="212"/>
      <c r="J110" s="212"/>
      <c r="K110" s="212"/>
      <c r="L110" s="213"/>
    </row>
  </sheetData>
  <sheetProtection selectLockedCells="1"/>
  <mergeCells count="31">
    <mergeCell ref="A108:L108"/>
    <mergeCell ref="A10:A15"/>
    <mergeCell ref="A110:L110"/>
    <mergeCell ref="A7:L7"/>
    <mergeCell ref="A20:A26"/>
    <mergeCell ref="A27:A33"/>
    <mergeCell ref="A34:A39"/>
    <mergeCell ref="A40:A45"/>
    <mergeCell ref="A107:L107"/>
    <mergeCell ref="A106:L106"/>
    <mergeCell ref="A97:A102"/>
    <mergeCell ref="A62:L62"/>
    <mergeCell ref="A69:A72"/>
    <mergeCell ref="A73:L73"/>
    <mergeCell ref="A104:L104"/>
    <mergeCell ref="A75:A79"/>
    <mergeCell ref="A105:L105"/>
    <mergeCell ref="A1:L1"/>
    <mergeCell ref="A4:J4"/>
    <mergeCell ref="A5:J5"/>
    <mergeCell ref="A91:A96"/>
    <mergeCell ref="A80:A84"/>
    <mergeCell ref="A85:A89"/>
    <mergeCell ref="A3:L3"/>
    <mergeCell ref="A19:L19"/>
    <mergeCell ref="A52:A56"/>
    <mergeCell ref="A90:L90"/>
    <mergeCell ref="A47:A51"/>
    <mergeCell ref="A57:A61"/>
    <mergeCell ref="A63:A68"/>
    <mergeCell ref="A74:L74"/>
  </mergeCells>
  <pageMargins left="0.7" right="0.7" top="0.75" bottom="0.75" header="0.3" footer="0.3"/>
  <pageSetup paperSize="9" scale="30" fitToHeight="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2:G9"/>
  <sheetViews>
    <sheetView zoomScale="153" zoomScaleNormal="153" workbookViewId="0">
      <selection activeCell="J12" sqref="J12"/>
    </sheetView>
  </sheetViews>
  <sheetFormatPr baseColWidth="10" defaultColWidth="8.83203125" defaultRowHeight="15" x14ac:dyDescent="0.2"/>
  <cols>
    <col min="2" max="3" width="18.5" customWidth="1"/>
    <col min="4" max="4" width="16.1640625" customWidth="1"/>
    <col min="5" max="5" width="17.1640625" customWidth="1"/>
  </cols>
  <sheetData>
    <row r="2" spans="2:7" ht="60" x14ac:dyDescent="0.2">
      <c r="B2" s="6" t="s">
        <v>170</v>
      </c>
      <c r="C2" s="6" t="s">
        <v>171</v>
      </c>
      <c r="D2" s="7" t="s">
        <v>172</v>
      </c>
      <c r="E2" s="7" t="s">
        <v>197</v>
      </c>
    </row>
    <row r="3" spans="2:7" s="1" customFormat="1" x14ac:dyDescent="0.2">
      <c r="B3" s="8">
        <v>0</v>
      </c>
      <c r="C3" s="8">
        <v>74999</v>
      </c>
      <c r="D3" s="9">
        <v>0.33</v>
      </c>
      <c r="E3" s="9">
        <v>0.38</v>
      </c>
    </row>
    <row r="4" spans="2:7" s="1" customFormat="1" x14ac:dyDescent="0.2">
      <c r="B4" s="8">
        <v>75000</v>
      </c>
      <c r="C4" s="8">
        <v>149999</v>
      </c>
      <c r="D4" s="9">
        <v>0.35</v>
      </c>
      <c r="E4" s="9">
        <v>0.4</v>
      </c>
      <c r="G4" s="2"/>
    </row>
    <row r="5" spans="2:7" s="1" customFormat="1" x14ac:dyDescent="0.2">
      <c r="B5" s="8">
        <v>150000</v>
      </c>
      <c r="C5" s="8">
        <v>349999</v>
      </c>
      <c r="D5" s="9">
        <v>0.38</v>
      </c>
      <c r="E5" s="9">
        <v>0.42</v>
      </c>
    </row>
    <row r="6" spans="2:7" s="1" customFormat="1" x14ac:dyDescent="0.2">
      <c r="B6" s="8">
        <v>350000</v>
      </c>
      <c r="C6" s="8">
        <v>699999</v>
      </c>
      <c r="D6" s="9">
        <v>0.4</v>
      </c>
      <c r="E6" s="9">
        <v>0.44</v>
      </c>
    </row>
    <row r="7" spans="2:7" s="1" customFormat="1" x14ac:dyDescent="0.2">
      <c r="B7" s="8">
        <v>700000</v>
      </c>
      <c r="C7" s="8">
        <v>1499999</v>
      </c>
      <c r="D7" s="9">
        <v>0.42</v>
      </c>
      <c r="E7" s="9">
        <v>0.46</v>
      </c>
    </row>
    <row r="8" spans="2:7" s="1" customFormat="1" x14ac:dyDescent="0.2">
      <c r="B8" s="8">
        <v>1500000</v>
      </c>
      <c r="C8" s="8">
        <v>2499999</v>
      </c>
      <c r="D8" s="9">
        <v>0.45</v>
      </c>
      <c r="E8" s="9">
        <v>0.48</v>
      </c>
    </row>
    <row r="9" spans="2:7" s="1" customFormat="1" x14ac:dyDescent="0.2">
      <c r="B9" s="8">
        <v>2500000</v>
      </c>
      <c r="C9" s="8"/>
      <c r="D9" s="9">
        <v>0.47</v>
      </c>
      <c r="E9" s="9">
        <v>0.5</v>
      </c>
    </row>
  </sheetData>
  <sheetProtection sheet="1" scenarios="1" selectLockedCells="1" selectUnlockedCells="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Бланк заказа</vt:lpstr>
      <vt:lpstr>Настройки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Maxim</dc:creator>
  <cp:lastModifiedBy>Kudryavtsev Max</cp:lastModifiedBy>
  <cp:lastPrinted>2014-12-25T20:31:49Z</cp:lastPrinted>
  <dcterms:created xsi:type="dcterms:W3CDTF">2014-03-11T09:36:51Z</dcterms:created>
  <dcterms:modified xsi:type="dcterms:W3CDTF">2025-04-08T14:39:38Z</dcterms:modified>
</cp:coreProperties>
</file>